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e\Documents\"/>
    </mc:Choice>
  </mc:AlternateContent>
  <bookViews>
    <workbookView xWindow="360" yWindow="75" windowWidth="20520" windowHeight="9075" firstSheet="24" activeTab="30"/>
  </bookViews>
  <sheets>
    <sheet name="March 2012" sheetId="1" state="hidden" r:id="rId1"/>
    <sheet name="April 16, 2012" sheetId="2" state="hidden" r:id="rId2"/>
    <sheet name="May 14, 2012" sheetId="3" state="hidden" r:id="rId3"/>
    <sheet name="June 18, 2012" sheetId="4" state="hidden" r:id="rId4"/>
    <sheet name="September 17, 2012" sheetId="5" state="hidden" r:id="rId5"/>
    <sheet name="October 15,2012" sheetId="6" state="hidden" r:id="rId6"/>
    <sheet name="December 17, 2012" sheetId="7" r:id="rId7"/>
    <sheet name="January 11, 2013" sheetId="8" r:id="rId8"/>
    <sheet name="February 19, 2013" sheetId="9" r:id="rId9"/>
    <sheet name="March 18, 2013" sheetId="10" r:id="rId10"/>
    <sheet name="April 15, 2013" sheetId="11" r:id="rId11"/>
    <sheet name="May 20, 2013" sheetId="12" r:id="rId12"/>
    <sheet name="June 18, 2013" sheetId="13" r:id="rId13"/>
    <sheet name="September 17, 2013" sheetId="14" r:id="rId14"/>
    <sheet name="November 19, 2013" sheetId="15" r:id="rId15"/>
    <sheet name="December 19, 2013" sheetId="16" r:id="rId16"/>
    <sheet name="January 13, 2014" sheetId="17" r:id="rId17"/>
    <sheet name="February 13, 2014" sheetId="18" r:id="rId18"/>
    <sheet name="March17, 2014" sheetId="19" r:id="rId19"/>
    <sheet name="April15, 2014" sheetId="20" r:id="rId20"/>
    <sheet name="May 19, 2014" sheetId="21" r:id="rId21"/>
    <sheet name="June 16, 2014" sheetId="22" r:id="rId22"/>
    <sheet name="September 15, 2014" sheetId="24" r:id="rId23"/>
    <sheet name="November 18, 2014" sheetId="25" r:id="rId24"/>
    <sheet name="January 2015" sheetId="26" r:id="rId25"/>
    <sheet name="February 2015" sheetId="27" r:id="rId26"/>
    <sheet name="March 2015" sheetId="28" r:id="rId27"/>
    <sheet name="April 2015" sheetId="29" r:id="rId28"/>
    <sheet name="May 2015" sheetId="30" r:id="rId29"/>
    <sheet name="June 2015" sheetId="31" r:id="rId30"/>
    <sheet name="September 2015" sheetId="32" r:id="rId31"/>
  </sheets>
  <calcPr calcId="152511"/>
</workbook>
</file>

<file path=xl/calcChain.xml><?xml version="1.0" encoding="utf-8"?>
<calcChain xmlns="http://schemas.openxmlformats.org/spreadsheetml/2006/main">
  <c r="D4" i="32" l="1"/>
  <c r="D28" i="32"/>
  <c r="D19" i="32"/>
  <c r="D43" i="32"/>
  <c r="E45" i="32" s="1"/>
  <c r="E39" i="32"/>
  <c r="E8" i="32"/>
  <c r="E33" i="32" l="1"/>
  <c r="E34" i="32" s="1"/>
  <c r="E40" i="32" s="1"/>
  <c r="D23" i="31"/>
  <c r="D4" i="31"/>
  <c r="D43" i="31"/>
  <c r="E45" i="31" s="1"/>
  <c r="E39" i="31"/>
  <c r="E33" i="31"/>
  <c r="E8" i="31"/>
  <c r="E34" i="31" l="1"/>
  <c r="E40" i="31" s="1"/>
  <c r="D4" i="30"/>
  <c r="D43" i="30"/>
  <c r="E45" i="30" s="1"/>
  <c r="E39" i="30"/>
  <c r="E33" i="30"/>
  <c r="E8" i="30"/>
  <c r="E34" i="30" l="1"/>
  <c r="E40" i="30" s="1"/>
  <c r="D26" i="29"/>
  <c r="D4" i="29"/>
  <c r="D43" i="29"/>
  <c r="E45" i="29" s="1"/>
  <c r="E39" i="29"/>
  <c r="E33" i="29"/>
  <c r="E8" i="29"/>
  <c r="E34" i="29" l="1"/>
  <c r="E40" i="29" s="1"/>
  <c r="D12" i="28"/>
  <c r="D4" i="28"/>
  <c r="D43" i="28"/>
  <c r="E45" i="28" s="1"/>
  <c r="E39" i="28"/>
  <c r="E33" i="28"/>
  <c r="E8" i="28"/>
  <c r="E34" i="28" l="1"/>
  <c r="E40" i="28" s="1"/>
  <c r="E45" i="27"/>
  <c r="D43" i="27"/>
  <c r="D4" i="27"/>
  <c r="D12" i="27"/>
  <c r="E39" i="27"/>
  <c r="E33" i="27"/>
  <c r="E8" i="27"/>
  <c r="E34" i="27" l="1"/>
  <c r="E40" i="27" s="1"/>
  <c r="D24" i="26"/>
  <c r="D18" i="26"/>
  <c r="D4" i="26"/>
  <c r="D43" i="26"/>
  <c r="E44" i="26" s="1"/>
  <c r="E38" i="26"/>
  <c r="E32" i="26"/>
  <c r="E8" i="26"/>
  <c r="E33" i="26" l="1"/>
  <c r="E39" i="26" s="1"/>
  <c r="D18" i="25"/>
  <c r="E8" i="25"/>
  <c r="E44" i="25"/>
  <c r="D43" i="25"/>
  <c r="E38" i="25"/>
  <c r="E32" i="25"/>
  <c r="E33" i="25" s="1"/>
  <c r="E39" i="25" l="1"/>
  <c r="D18" i="24"/>
  <c r="D27" i="24"/>
  <c r="E44" i="24"/>
  <c r="D43" i="24"/>
  <c r="E38" i="24"/>
  <c r="E32" i="24"/>
  <c r="E8" i="24"/>
  <c r="E33" i="24" l="1"/>
  <c r="E39" i="24" s="1"/>
  <c r="D22" i="22"/>
  <c r="E32" i="22" s="1"/>
  <c r="D43" i="22"/>
  <c r="E44" i="22" s="1"/>
  <c r="E38" i="22"/>
  <c r="E8" i="22"/>
  <c r="E33" i="22" l="1"/>
  <c r="E39" i="22" s="1"/>
  <c r="D4" i="21"/>
  <c r="D43" i="21"/>
  <c r="E44" i="21" s="1"/>
  <c r="E38" i="21"/>
  <c r="E32" i="21"/>
  <c r="E8" i="21"/>
  <c r="E33" i="21" l="1"/>
  <c r="D4" i="20"/>
  <c r="D43" i="20"/>
  <c r="E44" i="20" s="1"/>
  <c r="E38" i="20"/>
  <c r="E32" i="20"/>
  <c r="E8" i="20"/>
  <c r="E39" i="21" l="1"/>
  <c r="E33" i="20"/>
  <c r="E39" i="20" s="1"/>
  <c r="D12" i="19"/>
  <c r="D4" i="19"/>
  <c r="D43" i="19"/>
  <c r="E44" i="19" s="1"/>
  <c r="E38" i="19"/>
  <c r="E32" i="19"/>
  <c r="E8" i="19"/>
  <c r="E33" i="19" l="1"/>
  <c r="E39" i="19" s="1"/>
  <c r="D4" i="18"/>
  <c r="D43" i="18"/>
  <c r="E44" i="18" s="1"/>
  <c r="E38" i="18"/>
  <c r="E32" i="18"/>
  <c r="E8" i="18"/>
  <c r="E33" i="18" l="1"/>
  <c r="E39" i="18" s="1"/>
  <c r="D43" i="17"/>
  <c r="E44" i="17" s="1"/>
  <c r="E38" i="17"/>
  <c r="E32" i="17"/>
  <c r="E8" i="17"/>
  <c r="E33" i="17" l="1"/>
  <c r="E39" i="17" s="1"/>
  <c r="D4" i="16"/>
  <c r="E8" i="16" s="1"/>
  <c r="E44" i="16"/>
  <c r="D43" i="16"/>
  <c r="E38" i="16"/>
  <c r="E32" i="16"/>
  <c r="E33" i="16" l="1"/>
  <c r="E39" i="16"/>
  <c r="D18" i="15"/>
  <c r="E32" i="15" s="1"/>
  <c r="D43" i="15"/>
  <c r="E44" i="15" s="1"/>
  <c r="E38" i="15"/>
  <c r="E8" i="15"/>
  <c r="E33" i="15" l="1"/>
  <c r="E39" i="15" s="1"/>
  <c r="D27" i="14"/>
  <c r="E32" i="14" s="1"/>
  <c r="D18" i="14"/>
  <c r="D4" i="14"/>
  <c r="D43" i="14"/>
  <c r="E44" i="14" s="1"/>
  <c r="E38" i="14"/>
  <c r="E8" i="14"/>
  <c r="E33" i="14" l="1"/>
  <c r="E39" i="14"/>
  <c r="D22" i="13"/>
  <c r="E32" i="13" s="1"/>
  <c r="D43" i="13"/>
  <c r="E44" i="13" s="1"/>
  <c r="E38" i="13"/>
  <c r="E8" i="13"/>
  <c r="E33" i="13" l="1"/>
  <c r="E39" i="13" s="1"/>
  <c r="D4" i="12"/>
  <c r="E8" i="12" s="1"/>
  <c r="D43" i="12"/>
  <c r="E44" i="12" s="1"/>
  <c r="E38" i="12"/>
  <c r="E32" i="12"/>
  <c r="E33" i="12" l="1"/>
  <c r="E39" i="12" s="1"/>
  <c r="D43" i="11"/>
  <c r="D4" i="11" l="1"/>
  <c r="E44" i="11"/>
  <c r="E38" i="11"/>
  <c r="E32" i="11"/>
  <c r="E8" i="11"/>
  <c r="E33" i="11" l="1"/>
  <c r="E39" i="11" s="1"/>
  <c r="D12" i="10"/>
  <c r="D4" i="10"/>
  <c r="E44" i="10"/>
  <c r="E38" i="10"/>
  <c r="E32" i="10"/>
  <c r="E8" i="10"/>
  <c r="E33" i="10" l="1"/>
  <c r="E39" i="10" s="1"/>
  <c r="D4" i="9"/>
  <c r="E44" i="9"/>
  <c r="E38" i="9"/>
  <c r="E32" i="9"/>
  <c r="E8" i="9"/>
  <c r="E33" i="9" l="1"/>
  <c r="E39" i="9" s="1"/>
  <c r="D23" i="8"/>
  <c r="D4" i="8"/>
  <c r="E44" i="8"/>
  <c r="E38" i="8"/>
  <c r="E32" i="8"/>
  <c r="E8" i="8"/>
  <c r="D17" i="7" l="1"/>
  <c r="E44" i="7"/>
  <c r="E38" i="7"/>
  <c r="E32" i="7"/>
  <c r="E8" i="7"/>
  <c r="E33" i="7" l="1"/>
  <c r="E44" i="6"/>
  <c r="E38" i="6"/>
  <c r="E32" i="6"/>
  <c r="E8" i="6"/>
  <c r="E39" i="7" l="1"/>
  <c r="E1" i="8"/>
  <c r="E33" i="8" s="1"/>
  <c r="E39" i="8" s="1"/>
  <c r="E33" i="6"/>
  <c r="E39" i="6" s="1"/>
  <c r="D17" i="5"/>
  <c r="D20" i="5"/>
  <c r="D26" i="5"/>
  <c r="D4" i="5"/>
  <c r="E8" i="5" s="1"/>
  <c r="E44" i="5"/>
  <c r="E38" i="5"/>
  <c r="E32" i="5" l="1"/>
  <c r="E33" i="5" s="1"/>
  <c r="E39" i="5" s="1"/>
  <c r="D4" i="4"/>
  <c r="E38" i="4"/>
  <c r="E44" i="4"/>
  <c r="E32" i="4"/>
  <c r="E8" i="4"/>
  <c r="D4" i="3" l="1"/>
  <c r="E44" i="3"/>
  <c r="E38" i="3"/>
  <c r="E32" i="3"/>
  <c r="E8" i="3"/>
  <c r="E38" i="2" l="1"/>
  <c r="E44" i="2"/>
  <c r="D4" i="2"/>
  <c r="E8" i="2" s="1"/>
  <c r="E32" i="2"/>
  <c r="E43" i="1" l="1"/>
  <c r="D12" i="1"/>
  <c r="E37" i="1" s="1"/>
  <c r="D4" i="1"/>
  <c r="E8" i="1" s="1"/>
  <c r="E38" i="1" l="1"/>
  <c r="E45" i="1" l="1"/>
  <c r="E1" i="2"/>
  <c r="E33" i="2" s="1"/>
  <c r="E39" i="2" l="1"/>
  <c r="E1" i="3"/>
  <c r="E33" i="3" s="1"/>
  <c r="E39" i="3" l="1"/>
  <c r="E1" i="4"/>
  <c r="E33" i="4" s="1"/>
  <c r="E39" i="4" s="1"/>
</calcChain>
</file>

<file path=xl/comments1.xml><?xml version="1.0" encoding="utf-8"?>
<comments xmlns="http://schemas.openxmlformats.org/spreadsheetml/2006/main">
  <authors>
    <author>MooreComHB2VM3</author>
  </authors>
  <commentList>
    <comment ref="D14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Return $80 due to already paid chack #1056</t>
        </r>
      </text>
    </comment>
  </commentList>
</comments>
</file>

<file path=xl/comments2.xml><?xml version="1.0" encoding="utf-8"?>
<comments xmlns="http://schemas.openxmlformats.org/spreadsheetml/2006/main">
  <authors>
    <author>MooreComHB2VM3</author>
  </authors>
  <commentList>
    <comment ref="D4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Includes 95$ refund for returned check and PO box rent.</t>
        </r>
      </text>
    </comment>
    <comment ref="D14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Return $80 due to already paid chack #1056</t>
        </r>
      </text>
    </comment>
    <comment ref="D19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BBPOA Sign maintenance</t>
        </r>
      </text>
    </comment>
    <comment ref="D22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Jay M.</t>
        </r>
      </text>
    </comment>
    <comment ref="D30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Returned check for PO Box rent + Bank Fee.  Expense covered by Maurice Moore</t>
        </r>
      </text>
    </comment>
    <comment ref="D31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BBPOA Turtle Nest</t>
        </r>
      </text>
    </comment>
  </commentList>
</comments>
</file>

<file path=xl/comments3.xml><?xml version="1.0" encoding="utf-8"?>
<comments xmlns="http://schemas.openxmlformats.org/spreadsheetml/2006/main">
  <authors>
    <author>MooreComHB2VM3</author>
  </authors>
  <commentList>
    <comment ref="D12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Labels - Rosalie Riedel</t>
        </r>
      </text>
    </comment>
  </commentList>
</comments>
</file>

<file path=xl/comments4.xml><?xml version="1.0" encoding="utf-8"?>
<comments xmlns="http://schemas.openxmlformats.org/spreadsheetml/2006/main">
  <authors>
    <author>MooreComHB2VM3</author>
  </authors>
  <commentList>
    <comment ref="D12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Labels - Rosalie Riedel</t>
        </r>
      </text>
    </comment>
  </commentList>
</comments>
</file>

<file path=xl/comments5.xml><?xml version="1.0" encoding="utf-8"?>
<comments xmlns="http://schemas.openxmlformats.org/spreadsheetml/2006/main">
  <authors>
    <author>MooreComHB2VM3</author>
  </authors>
  <commentList>
    <comment ref="D12" authorId="0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Labels - Rosalie Riedel</t>
        </r>
      </text>
    </comment>
  </commentList>
</comments>
</file>

<file path=xl/comments6.xml><?xml version="1.0" encoding="utf-8"?>
<comments xmlns="http://schemas.openxmlformats.org/spreadsheetml/2006/main">
  <authors>
    <author>Maurice</author>
    <author>MooreComHB2VM3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Maurice:</t>
        </r>
        <r>
          <rPr>
            <sz val="9"/>
            <color indexed="81"/>
            <rFont val="Tahoma"/>
            <charset val="1"/>
          </rPr>
          <t xml:space="preserve">
$75 New Memberships
$45 Christmas Party</t>
        </r>
      </text>
    </comment>
    <comment ref="D12" authorId="1" shapeId="0">
      <text>
        <r>
          <rPr>
            <b/>
            <sz val="8"/>
            <color indexed="81"/>
            <rFont val="Tahoma"/>
            <charset val="1"/>
          </rPr>
          <t>MooreComHB2VM3:</t>
        </r>
        <r>
          <rPr>
            <sz val="8"/>
            <color indexed="81"/>
            <rFont val="Tahoma"/>
            <charset val="1"/>
          </rPr>
          <t xml:space="preserve">
Labels - Rosalie Riedel</t>
        </r>
      </text>
    </comment>
  </commentList>
</comments>
</file>

<file path=xl/comments7.xml><?xml version="1.0" encoding="utf-8"?>
<comments xmlns="http://schemas.openxmlformats.org/spreadsheetml/2006/main">
  <authors>
    <author>Maurice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Maurice:</t>
        </r>
        <r>
          <rPr>
            <sz val="9"/>
            <color indexed="81"/>
            <rFont val="Tahoma"/>
            <charset val="1"/>
          </rPr>
          <t xml:space="preserve">
$75 New Memberships
$45 Christmas Party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Maurice:</t>
        </r>
        <r>
          <rPr>
            <sz val="9"/>
            <color indexed="81"/>
            <rFont val="Tahoma"/>
            <charset val="1"/>
          </rPr>
          <t xml:space="preserve">
Roy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Maurice:</t>
        </r>
        <r>
          <rPr>
            <sz val="9"/>
            <color indexed="81"/>
            <rFont val="Tahoma"/>
            <charset val="1"/>
          </rPr>
          <t xml:space="preserve">
Envelopes and Printing expenses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Maurice:</t>
        </r>
        <r>
          <rPr>
            <sz val="9"/>
            <color indexed="81"/>
            <rFont val="Tahoma"/>
            <charset val="1"/>
          </rPr>
          <t xml:space="preserve">
Friends of Canaveral Membership</t>
        </r>
      </text>
    </comment>
  </commentList>
</comments>
</file>

<file path=xl/sharedStrings.xml><?xml version="1.0" encoding="utf-8"?>
<sst xmlns="http://schemas.openxmlformats.org/spreadsheetml/2006/main" count="1305" uniqueCount="86">
  <si>
    <t>MONTHLY MAILINGS:</t>
  </si>
  <si>
    <t xml:space="preserve">ANNUAL PRESIDENT’S LETTER   </t>
  </si>
  <si>
    <t>BETHUNE BEACH SIGN</t>
  </si>
  <si>
    <t>SOCIAL ACTIVITIES</t>
  </si>
  <si>
    <t xml:space="preserve">CORNER MAINTENANCE     </t>
  </si>
  <si>
    <t>MISCELLANEOUS</t>
  </si>
  <si>
    <t>Electricity:</t>
  </si>
  <si>
    <t>Maintenance:</t>
  </si>
  <si>
    <t>Fish fry:</t>
  </si>
  <si>
    <t>Picnic:</t>
  </si>
  <si>
    <t>Christmas party:</t>
  </si>
  <si>
    <t>Misc:</t>
  </si>
  <si>
    <t>Mowing:</t>
  </si>
  <si>
    <t>Spraying:</t>
  </si>
  <si>
    <t>Bank fee:</t>
  </si>
  <si>
    <t>Student achievement award:</t>
  </si>
  <si>
    <t>Corporation fee:</t>
  </si>
  <si>
    <t>Annual PO box rent:</t>
  </si>
  <si>
    <t>BBPOA Checking account statement:</t>
  </si>
  <si>
    <t>BBPOA Certificate of Deposit Statement:</t>
  </si>
  <si>
    <t>******3252</t>
  </si>
  <si>
    <t>As of: 03/19/2012</t>
  </si>
  <si>
    <t>Certificate of Deposit Total</t>
  </si>
  <si>
    <t>Grand Total:</t>
  </si>
  <si>
    <t>BBPOA Checking current balance:</t>
  </si>
  <si>
    <t>INCOME:</t>
  </si>
  <si>
    <t>EXPENSE:</t>
  </si>
  <si>
    <t>TOTAL INCOME:</t>
  </si>
  <si>
    <t>Website:</t>
  </si>
  <si>
    <t>Checking account interest:</t>
  </si>
  <si>
    <t>Membership/other receipts:</t>
  </si>
  <si>
    <t>Misc received this period:</t>
  </si>
  <si>
    <t>Proceeds from CD:</t>
  </si>
  <si>
    <t>TOTAL EXPENSE:</t>
  </si>
  <si>
    <t>Postage, Printing, Supplies:</t>
  </si>
  <si>
    <t>Pavillion rental</t>
  </si>
  <si>
    <t>Beginning Balance:</t>
  </si>
  <si>
    <t>REGULAR CD (Mat. 06/14/2012)</t>
  </si>
  <si>
    <t>Monthly meeting (Door prize etc.):</t>
  </si>
  <si>
    <t>Misc (American Red Cross):</t>
  </si>
  <si>
    <t>BBPOA Web Site:</t>
  </si>
  <si>
    <t>Web site Income to-date:</t>
  </si>
  <si>
    <t>Website Expenses since inception:</t>
  </si>
  <si>
    <t>Web site Total:</t>
  </si>
  <si>
    <t>Certificate of Deposit Total:</t>
  </si>
  <si>
    <t>Interest:</t>
  </si>
  <si>
    <t>REGULAR CD (Mat. 06/14/2012):</t>
  </si>
  <si>
    <t>BBPOA Checking account statement: 04/16/2012:</t>
  </si>
  <si>
    <t>BBPOA Checking account statement: 05/14/2012:</t>
  </si>
  <si>
    <t>Charitable donation ('Cudas Unhooked)</t>
  </si>
  <si>
    <t>Misc (Replacement hose for fryer):</t>
  </si>
  <si>
    <t>Misc (Office Supplies):</t>
  </si>
  <si>
    <t>REGULAR CD (Mat. 12/12/2012):</t>
  </si>
  <si>
    <t>REGULAR CD (Mat. 06/12/2013):</t>
  </si>
  <si>
    <t>BBPOA Checking account statement: 01/11/2013:</t>
  </si>
  <si>
    <t>ANNUAL EXPENSES</t>
  </si>
  <si>
    <t>Pavillion rental:</t>
  </si>
  <si>
    <t>MONTHLY MAILINGS</t>
  </si>
  <si>
    <t>BBPOA Checking account statement: 02/19/2013:</t>
  </si>
  <si>
    <t>Charitable donation (2 Tuitions)</t>
  </si>
  <si>
    <t>BBPOA Checking account statement: 06/18/2013:</t>
  </si>
  <si>
    <t>BBPOA Checking account statement: 09/17/2013:</t>
  </si>
  <si>
    <t>BBPOA Checking account statement: 11/19/2013:</t>
  </si>
  <si>
    <t>Misc (River clean up):</t>
  </si>
  <si>
    <t>BBPOA Checking account statement: 12/19/2013:</t>
  </si>
  <si>
    <t>BBPOA Checking account statement: 02/13/2014:</t>
  </si>
  <si>
    <t>BBPOA Checking account statement: 01/13/2014:</t>
  </si>
  <si>
    <t>BBPOA Checking account statement: 03/17/2014:</t>
  </si>
  <si>
    <t>BBPOA Checking account statement: 04/15/2014:</t>
  </si>
  <si>
    <t>BBPOA Checking account statement: 05/19/2014:</t>
  </si>
  <si>
    <t>BBPOA Checking account statement: 06/16/2014:</t>
  </si>
  <si>
    <t>BBPOA Checking account statement: 11/18/2014:</t>
  </si>
  <si>
    <t>Table cloths and misc.</t>
  </si>
  <si>
    <t>Gift card</t>
  </si>
  <si>
    <t>BBPOA Checking account statement: 01/20/2015:</t>
  </si>
  <si>
    <t>REGULAR CD (Mat. 06/05/2015):</t>
  </si>
  <si>
    <t>BBPOA Checking account statement: 02/17/2015:</t>
  </si>
  <si>
    <t>Web Site Expenses</t>
  </si>
  <si>
    <t>BBPOA Checking account statement: 03/17/2015:</t>
  </si>
  <si>
    <t>Misc (spray paint):</t>
  </si>
  <si>
    <t>BBPOA Checking account statement: 04/15/2015:</t>
  </si>
  <si>
    <t>BBPOA Checking account statement: 05/15/2015:</t>
  </si>
  <si>
    <t>Scholastic Achievement Award</t>
  </si>
  <si>
    <t>BBPOA Checking account statement: 06/15/2015:</t>
  </si>
  <si>
    <t>BBPOA Checking account statement: 09/15/2015:</t>
  </si>
  <si>
    <t>Marine Science Center (Bill Curry)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</si>
</sst>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Accounting"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44" fontId="0" fillId="0" borderId="0" xfId="1" applyFont="1"/>
    <xf numFmtId="14" fontId="0" fillId="0" borderId="0" xfId="0" applyNumberFormat="1"/>
    <xf numFmtId="8" fontId="0" fillId="0" borderId="0" xfId="1" applyNumberFormat="1" applyFont="1"/>
    <xf numFmtId="0" fontId="2" fillId="0" borderId="0" xfId="0" applyFont="1"/>
    <xf numFmtId="44" fontId="2" fillId="0" borderId="0" xfId="1" applyFont="1"/>
    <xf numFmtId="44" fontId="0" fillId="0" borderId="0" xfId="0" applyNumberFormat="1"/>
    <xf numFmtId="8" fontId="2" fillId="0" borderId="0" xfId="1" applyNumberFormat="1" applyFont="1"/>
    <xf numFmtId="44" fontId="1" fillId="0" borderId="0" xfId="1" applyFont="1"/>
    <xf numFmtId="44" fontId="2" fillId="0" borderId="0" xfId="0" applyNumberFormat="1" applyFont="1"/>
    <xf numFmtId="44" fontId="2" fillId="0" borderId="0" xfId="1" applyNumberFormat="1" applyFont="1"/>
    <xf numFmtId="44" fontId="4" fillId="0" borderId="0" xfId="1" applyNumberFormat="1" applyFont="1"/>
    <xf numFmtId="0" fontId="0" fillId="0" borderId="0" xfId="0"/>
    <xf numFmtId="0" fontId="3" fillId="0" borderId="0" xfId="0" applyFont="1" applyAlignment="1">
      <alignment vertical="center"/>
    </xf>
    <xf numFmtId="44" fontId="0" fillId="0" borderId="0" xfId="1" applyFont="1"/>
    <xf numFmtId="14" fontId="0" fillId="0" borderId="0" xfId="0" applyNumberFormat="1"/>
    <xf numFmtId="8" fontId="0" fillId="0" borderId="0" xfId="1" applyNumberFormat="1" applyFont="1"/>
    <xf numFmtId="0" fontId="2" fillId="0" borderId="0" xfId="0" applyFont="1"/>
    <xf numFmtId="44" fontId="2" fillId="0" borderId="0" xfId="1" applyFont="1"/>
    <xf numFmtId="44" fontId="0" fillId="0" borderId="0" xfId="0" applyNumberFormat="1"/>
    <xf numFmtId="44" fontId="1" fillId="0" borderId="0" xfId="1" applyFont="1"/>
    <xf numFmtId="44" fontId="2" fillId="0" borderId="0" xfId="0" applyNumberFormat="1" applyFont="1"/>
    <xf numFmtId="44" fontId="2" fillId="0" borderId="0" xfId="1" applyNumberFormat="1" applyFont="1"/>
    <xf numFmtId="44" fontId="4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9" workbookViewId="0">
      <selection activeCell="A4" sqref="A1:XFD1048576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18</v>
      </c>
      <c r="D1" s="6" t="s">
        <v>36</v>
      </c>
      <c r="E1" s="5">
        <v>9174.91</v>
      </c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f>700+625+275+200+400+1000</f>
        <v>3200</v>
      </c>
    </row>
    <row r="5" spans="1:7" x14ac:dyDescent="0.25">
      <c r="C5" t="s">
        <v>31</v>
      </c>
      <c r="D5" s="2">
        <v>0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3200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D12" s="2">
        <f>187.44+270+135</f>
        <v>592.44000000000005</v>
      </c>
      <c r="G12" s="1"/>
    </row>
    <row r="13" spans="1:7" x14ac:dyDescent="0.25">
      <c r="C13" t="s">
        <v>17</v>
      </c>
      <c r="D13" s="2">
        <v>76</v>
      </c>
      <c r="G13" s="1"/>
    </row>
    <row r="14" spans="1:7" x14ac:dyDescent="0.25">
      <c r="C14" t="s">
        <v>35</v>
      </c>
      <c r="D14" s="2">
        <v>74.56</v>
      </c>
      <c r="G14" s="1"/>
    </row>
    <row r="15" spans="1:7" x14ac:dyDescent="0.25">
      <c r="G15" s="1"/>
    </row>
    <row r="16" spans="1:7" x14ac:dyDescent="0.25">
      <c r="B16" t="s">
        <v>1</v>
      </c>
      <c r="G16" s="1"/>
    </row>
    <row r="17" spans="2:7" x14ac:dyDescent="0.25">
      <c r="G17" s="1"/>
    </row>
    <row r="18" spans="2:7" x14ac:dyDescent="0.25">
      <c r="B18" t="s">
        <v>2</v>
      </c>
    </row>
    <row r="19" spans="2:7" x14ac:dyDescent="0.25">
      <c r="C19" t="s">
        <v>6</v>
      </c>
      <c r="D19" s="2">
        <v>7.51</v>
      </c>
    </row>
    <row r="20" spans="2:7" x14ac:dyDescent="0.25">
      <c r="C20" t="s">
        <v>7</v>
      </c>
      <c r="D20" s="2">
        <v>0</v>
      </c>
    </row>
    <row r="22" spans="2:7" x14ac:dyDescent="0.25">
      <c r="B22" t="s">
        <v>3</v>
      </c>
    </row>
    <row r="23" spans="2:7" x14ac:dyDescent="0.25">
      <c r="C23" t="s">
        <v>38</v>
      </c>
      <c r="D23" s="2">
        <v>0</v>
      </c>
    </row>
    <row r="24" spans="2:7" x14ac:dyDescent="0.25">
      <c r="C24" t="s">
        <v>8</v>
      </c>
      <c r="D24" s="2">
        <v>0</v>
      </c>
    </row>
    <row r="25" spans="2:7" x14ac:dyDescent="0.25">
      <c r="C25" t="s">
        <v>9</v>
      </c>
      <c r="D25" s="2">
        <v>0</v>
      </c>
    </row>
    <row r="26" spans="2:7" x14ac:dyDescent="0.25">
      <c r="C26" t="s">
        <v>10</v>
      </c>
      <c r="D26" s="2">
        <v>0</v>
      </c>
    </row>
    <row r="27" spans="2:7" x14ac:dyDescent="0.25">
      <c r="C27" t="s">
        <v>11</v>
      </c>
      <c r="D27" s="2">
        <v>0</v>
      </c>
    </row>
    <row r="29" spans="2:7" x14ac:dyDescent="0.25">
      <c r="B29" t="s">
        <v>4</v>
      </c>
    </row>
    <row r="30" spans="2:7" x14ac:dyDescent="0.25">
      <c r="C30" t="s">
        <v>12</v>
      </c>
      <c r="D30" s="2">
        <v>55</v>
      </c>
    </row>
    <row r="31" spans="2:7" x14ac:dyDescent="0.25">
      <c r="C31" t="s">
        <v>13</v>
      </c>
      <c r="D31" s="2">
        <v>0</v>
      </c>
    </row>
    <row r="33" spans="1:5" x14ac:dyDescent="0.25">
      <c r="B33" t="s">
        <v>5</v>
      </c>
    </row>
    <row r="34" spans="1:5" x14ac:dyDescent="0.25">
      <c r="C34" t="s">
        <v>14</v>
      </c>
    </row>
    <row r="35" spans="1:5" x14ac:dyDescent="0.25">
      <c r="C35" t="s">
        <v>15</v>
      </c>
    </row>
    <row r="36" spans="1:5" x14ac:dyDescent="0.25">
      <c r="C36" t="s">
        <v>16</v>
      </c>
      <c r="D36" s="2">
        <v>61.25</v>
      </c>
    </row>
    <row r="37" spans="1:5" x14ac:dyDescent="0.25">
      <c r="B37" s="6" t="s">
        <v>33</v>
      </c>
      <c r="E37" s="9">
        <f>SUM(D11:D36)</f>
        <v>866.76</v>
      </c>
    </row>
    <row r="38" spans="1:5" s="5" customFormat="1" x14ac:dyDescent="0.25">
      <c r="A38" s="5" t="s">
        <v>24</v>
      </c>
      <c r="D38" s="6"/>
      <c r="E38" s="6">
        <f>E1+E8-E37</f>
        <v>11508.15</v>
      </c>
    </row>
    <row r="40" spans="1:5" s="5" customFormat="1" x14ac:dyDescent="0.25">
      <c r="A40" s="5" t="s">
        <v>19</v>
      </c>
      <c r="D40" s="6"/>
      <c r="E40" s="6"/>
    </row>
    <row r="41" spans="1:5" x14ac:dyDescent="0.25">
      <c r="B41" t="s">
        <v>37</v>
      </c>
      <c r="C41" s="3"/>
      <c r="D41" s="2" t="s">
        <v>21</v>
      </c>
    </row>
    <row r="42" spans="1:5" x14ac:dyDescent="0.25">
      <c r="B42" t="s">
        <v>20</v>
      </c>
      <c r="D42" s="4">
        <v>6523.24</v>
      </c>
      <c r="E42" s="4"/>
    </row>
    <row r="43" spans="1:5" x14ac:dyDescent="0.25">
      <c r="B43" s="5" t="s">
        <v>22</v>
      </c>
      <c r="D43" s="4"/>
      <c r="E43" s="8">
        <f>D42</f>
        <v>6523.24</v>
      </c>
    </row>
    <row r="45" spans="1:5" s="5" customFormat="1" x14ac:dyDescent="0.25">
      <c r="D45" s="6" t="s">
        <v>23</v>
      </c>
      <c r="E45" s="8">
        <f>E43+E38</f>
        <v>18031.39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33" sqref="E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58</v>
      </c>
      <c r="D1" s="6" t="s">
        <v>36</v>
      </c>
      <c r="E1" s="10">
        <v>10096.01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G3" s="7"/>
    </row>
    <row r="4" spans="1:7" x14ac:dyDescent="0.25">
      <c r="C4" t="s">
        <v>30</v>
      </c>
      <c r="D4" s="2">
        <f>325+200+200+100+575</f>
        <v>1400</v>
      </c>
    </row>
    <row r="5" spans="1:7" x14ac:dyDescent="0.25">
      <c r="C5" t="s">
        <v>31</v>
      </c>
    </row>
    <row r="6" spans="1:7" x14ac:dyDescent="0.25">
      <c r="C6" t="s">
        <v>32</v>
      </c>
    </row>
    <row r="7" spans="1:7" x14ac:dyDescent="0.25">
      <c r="C7" t="s">
        <v>28</v>
      </c>
    </row>
    <row r="8" spans="1:7" x14ac:dyDescent="0.25">
      <c r="B8" s="5" t="s">
        <v>27</v>
      </c>
      <c r="E8" s="2">
        <f>SUM(D3:D7)</f>
        <v>1400</v>
      </c>
    </row>
    <row r="10" spans="1:7" x14ac:dyDescent="0.25">
      <c r="B10" s="5" t="s">
        <v>26</v>
      </c>
    </row>
    <row r="11" spans="1:7" x14ac:dyDescent="0.25">
      <c r="B11" t="s">
        <v>57</v>
      </c>
    </row>
    <row r="12" spans="1:7" x14ac:dyDescent="0.25">
      <c r="C12" t="s">
        <v>34</v>
      </c>
      <c r="D12" s="2">
        <f>25.98+39.91+285.2+186.38</f>
        <v>537.47</v>
      </c>
      <c r="G12" s="1"/>
    </row>
    <row r="13" spans="1:7" x14ac:dyDescent="0.25">
      <c r="B13" t="s">
        <v>55</v>
      </c>
      <c r="G13" s="1"/>
    </row>
    <row r="14" spans="1:7" x14ac:dyDescent="0.25">
      <c r="C14" t="s">
        <v>17</v>
      </c>
      <c r="D14" s="2">
        <v>78</v>
      </c>
      <c r="G14" s="1"/>
    </row>
    <row r="15" spans="1:7" x14ac:dyDescent="0.25">
      <c r="C15" t="s">
        <v>56</v>
      </c>
      <c r="G15" s="1"/>
    </row>
    <row r="16" spans="1:7" x14ac:dyDescent="0.25">
      <c r="C16" t="s">
        <v>16</v>
      </c>
    </row>
    <row r="17" spans="2:6" x14ac:dyDescent="0.25">
      <c r="B17" t="s">
        <v>2</v>
      </c>
    </row>
    <row r="18" spans="2:6" x14ac:dyDescent="0.25">
      <c r="C18" t="s">
        <v>6</v>
      </c>
      <c r="D18" s="2">
        <v>7.47</v>
      </c>
    </row>
    <row r="19" spans="2:6" x14ac:dyDescent="0.25">
      <c r="C19" t="s">
        <v>7</v>
      </c>
    </row>
    <row r="20" spans="2:6" x14ac:dyDescent="0.25">
      <c r="B20" t="s">
        <v>3</v>
      </c>
    </row>
    <row r="21" spans="2:6" x14ac:dyDescent="0.25">
      <c r="C21" t="s">
        <v>38</v>
      </c>
    </row>
    <row r="22" spans="2:6" x14ac:dyDescent="0.25">
      <c r="C22" t="s">
        <v>8</v>
      </c>
      <c r="F22" s="7"/>
    </row>
    <row r="23" spans="2:6" x14ac:dyDescent="0.25">
      <c r="C23" t="s">
        <v>9</v>
      </c>
    </row>
    <row r="24" spans="2:6" x14ac:dyDescent="0.25">
      <c r="C24" t="s">
        <v>10</v>
      </c>
    </row>
    <row r="25" spans="2:6" x14ac:dyDescent="0.25">
      <c r="C25" t="s">
        <v>51</v>
      </c>
    </row>
    <row r="26" spans="2:6" x14ac:dyDescent="0.25">
      <c r="B26" t="s">
        <v>4</v>
      </c>
    </row>
    <row r="27" spans="2:6" x14ac:dyDescent="0.25">
      <c r="C27" t="s">
        <v>12</v>
      </c>
    </row>
    <row r="28" spans="2:6" x14ac:dyDescent="0.25">
      <c r="C28" t="s">
        <v>13</v>
      </c>
    </row>
    <row r="29" spans="2:6" x14ac:dyDescent="0.25">
      <c r="B29" t="s">
        <v>5</v>
      </c>
    </row>
    <row r="30" spans="2:6" x14ac:dyDescent="0.25">
      <c r="C30" t="s">
        <v>14</v>
      </c>
    </row>
    <row r="31" spans="2:6" x14ac:dyDescent="0.25">
      <c r="C31" t="s">
        <v>49</v>
      </c>
    </row>
    <row r="32" spans="2:6" x14ac:dyDescent="0.25">
      <c r="B32" s="6" t="s">
        <v>33</v>
      </c>
      <c r="E32" s="9">
        <f>SUM(D11:D31)</f>
        <v>622.94000000000005</v>
      </c>
    </row>
    <row r="33" spans="1:5" s="5" customFormat="1" x14ac:dyDescent="0.25">
      <c r="A33" s="5" t="s">
        <v>24</v>
      </c>
      <c r="D33" s="6"/>
      <c r="E33" s="6">
        <f>E1+E8-E32</f>
        <v>10873.07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6529.71</v>
      </c>
    </row>
    <row r="37" spans="1:5" x14ac:dyDescent="0.25">
      <c r="B37" t="s">
        <v>45</v>
      </c>
      <c r="E37" s="4"/>
    </row>
    <row r="38" spans="1:5" ht="17.25" x14ac:dyDescent="0.4">
      <c r="A38" s="5" t="s">
        <v>44</v>
      </c>
      <c r="D38" s="4"/>
      <c r="E38" s="12">
        <f>D36+D37</f>
        <v>6529.71</v>
      </c>
    </row>
    <row r="39" spans="1:5" s="5" customFormat="1" x14ac:dyDescent="0.25">
      <c r="D39" s="6" t="s">
        <v>23</v>
      </c>
      <c r="E39" s="11">
        <f>E38+E33</f>
        <v>17402.78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9" workbookViewId="0">
      <selection activeCell="E33" sqref="E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58</v>
      </c>
      <c r="D1" s="6" t="s">
        <v>36</v>
      </c>
      <c r="E1" s="10">
        <v>10873.07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G3" s="7"/>
    </row>
    <row r="4" spans="1:7" x14ac:dyDescent="0.25">
      <c r="C4" t="s">
        <v>30</v>
      </c>
      <c r="D4" s="2">
        <f>475+750+1000+375</f>
        <v>2600</v>
      </c>
    </row>
    <row r="5" spans="1:7" x14ac:dyDescent="0.25">
      <c r="C5" t="s">
        <v>31</v>
      </c>
    </row>
    <row r="6" spans="1:7" x14ac:dyDescent="0.25">
      <c r="C6" t="s">
        <v>32</v>
      </c>
    </row>
    <row r="7" spans="1:7" x14ac:dyDescent="0.25">
      <c r="C7" t="s">
        <v>28</v>
      </c>
    </row>
    <row r="8" spans="1:7" x14ac:dyDescent="0.25">
      <c r="B8" s="5" t="s">
        <v>27</v>
      </c>
      <c r="E8" s="2">
        <f>SUM(D3:D7)</f>
        <v>2600</v>
      </c>
    </row>
    <row r="10" spans="1:7" x14ac:dyDescent="0.25">
      <c r="B10" s="5" t="s">
        <v>26</v>
      </c>
    </row>
    <row r="11" spans="1:7" x14ac:dyDescent="0.25">
      <c r="B11" t="s">
        <v>57</v>
      </c>
    </row>
    <row r="12" spans="1:7" x14ac:dyDescent="0.25">
      <c r="C12" t="s">
        <v>34</v>
      </c>
      <c r="D12" s="2">
        <v>0</v>
      </c>
      <c r="G12" s="1"/>
    </row>
    <row r="13" spans="1:7" x14ac:dyDescent="0.25">
      <c r="B13" t="s">
        <v>55</v>
      </c>
      <c r="G13" s="1"/>
    </row>
    <row r="14" spans="1:7" x14ac:dyDescent="0.25">
      <c r="C14" t="s">
        <v>17</v>
      </c>
      <c r="D14" s="2">
        <v>0</v>
      </c>
      <c r="G14" s="1"/>
    </row>
    <row r="15" spans="1:7" x14ac:dyDescent="0.25">
      <c r="C15" t="s">
        <v>56</v>
      </c>
      <c r="G15" s="1"/>
    </row>
    <row r="16" spans="1:7" x14ac:dyDescent="0.25">
      <c r="C16" t="s">
        <v>16</v>
      </c>
    </row>
    <row r="17" spans="2:6" x14ac:dyDescent="0.25">
      <c r="B17" t="s">
        <v>2</v>
      </c>
    </row>
    <row r="18" spans="2:6" x14ac:dyDescent="0.25">
      <c r="C18" t="s">
        <v>6</v>
      </c>
      <c r="D18" s="2">
        <v>7.36</v>
      </c>
    </row>
    <row r="19" spans="2:6" x14ac:dyDescent="0.25">
      <c r="C19" t="s">
        <v>7</v>
      </c>
    </row>
    <row r="20" spans="2:6" x14ac:dyDescent="0.25">
      <c r="B20" t="s">
        <v>3</v>
      </c>
    </row>
    <row r="21" spans="2:6" x14ac:dyDescent="0.25">
      <c r="C21" t="s">
        <v>38</v>
      </c>
    </row>
    <row r="22" spans="2:6" x14ac:dyDescent="0.25">
      <c r="C22" t="s">
        <v>8</v>
      </c>
      <c r="F22" s="7"/>
    </row>
    <row r="23" spans="2:6" x14ac:dyDescent="0.25">
      <c r="C23" t="s">
        <v>9</v>
      </c>
    </row>
    <row r="24" spans="2:6" x14ac:dyDescent="0.25">
      <c r="C24" t="s">
        <v>10</v>
      </c>
    </row>
    <row r="25" spans="2:6" x14ac:dyDescent="0.25">
      <c r="C25" t="s">
        <v>51</v>
      </c>
    </row>
    <row r="26" spans="2:6" x14ac:dyDescent="0.25">
      <c r="B26" t="s">
        <v>4</v>
      </c>
    </row>
    <row r="27" spans="2:6" x14ac:dyDescent="0.25">
      <c r="C27" t="s">
        <v>12</v>
      </c>
    </row>
    <row r="28" spans="2:6" x14ac:dyDescent="0.25">
      <c r="C28" t="s">
        <v>13</v>
      </c>
    </row>
    <row r="29" spans="2:6" x14ac:dyDescent="0.25">
      <c r="B29" t="s">
        <v>5</v>
      </c>
    </row>
    <row r="30" spans="2:6" x14ac:dyDescent="0.25">
      <c r="C30" t="s">
        <v>14</v>
      </c>
    </row>
    <row r="31" spans="2:6" x14ac:dyDescent="0.25">
      <c r="C31" t="s">
        <v>49</v>
      </c>
    </row>
    <row r="32" spans="2:6" x14ac:dyDescent="0.25">
      <c r="B32" s="6" t="s">
        <v>33</v>
      </c>
      <c r="E32" s="9">
        <f>SUM(D11:D31)</f>
        <v>7.36</v>
      </c>
    </row>
    <row r="33" spans="1:5" s="5" customFormat="1" x14ac:dyDescent="0.25">
      <c r="A33" s="5" t="s">
        <v>24</v>
      </c>
      <c r="D33" s="6"/>
      <c r="E33" s="6">
        <f>E1+E8-E32</f>
        <v>13465.71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6529.71</v>
      </c>
    </row>
    <row r="37" spans="1:5" x14ac:dyDescent="0.25">
      <c r="B37" t="s">
        <v>45</v>
      </c>
      <c r="E37" s="4"/>
    </row>
    <row r="38" spans="1:5" ht="17.25" x14ac:dyDescent="0.4">
      <c r="A38" s="5" t="s">
        <v>44</v>
      </c>
      <c r="D38" s="4"/>
      <c r="E38" s="12">
        <f>D36+D37</f>
        <v>6529.71</v>
      </c>
    </row>
    <row r="39" spans="1:5" s="5" customFormat="1" x14ac:dyDescent="0.25">
      <c r="D39" s="6" t="s">
        <v>23</v>
      </c>
      <c r="E39" s="11">
        <f>E38+E33</f>
        <v>19995.419999999998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f>2450+150</f>
        <v>2600</v>
      </c>
      <c r="E43" s="4"/>
    </row>
    <row r="44" spans="1:5" x14ac:dyDescent="0.25">
      <c r="A44" s="5" t="s">
        <v>43</v>
      </c>
      <c r="D44" s="4"/>
      <c r="E44" s="11">
        <f>D43</f>
        <v>2600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33" sqref="E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58</v>
      </c>
      <c r="D1" s="6" t="s">
        <v>36</v>
      </c>
      <c r="E1" s="10">
        <v>13465.71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G3" s="7"/>
    </row>
    <row r="4" spans="1:7" x14ac:dyDescent="0.25">
      <c r="C4" t="s">
        <v>30</v>
      </c>
      <c r="D4" s="2">
        <f>275+100+50</f>
        <v>425</v>
      </c>
    </row>
    <row r="5" spans="1:7" x14ac:dyDescent="0.25">
      <c r="C5" t="s">
        <v>31</v>
      </c>
    </row>
    <row r="6" spans="1:7" x14ac:dyDescent="0.25">
      <c r="C6" t="s">
        <v>32</v>
      </c>
    </row>
    <row r="7" spans="1:7" x14ac:dyDescent="0.25">
      <c r="C7" t="s">
        <v>28</v>
      </c>
    </row>
    <row r="8" spans="1:7" x14ac:dyDescent="0.25">
      <c r="B8" s="5" t="s">
        <v>27</v>
      </c>
      <c r="E8" s="2">
        <f>SUM(D3:D7)</f>
        <v>425</v>
      </c>
    </row>
    <row r="10" spans="1:7" x14ac:dyDescent="0.25">
      <c r="B10" s="5" t="s">
        <v>26</v>
      </c>
    </row>
    <row r="11" spans="1:7" x14ac:dyDescent="0.25">
      <c r="B11" t="s">
        <v>57</v>
      </c>
    </row>
    <row r="12" spans="1:7" x14ac:dyDescent="0.25">
      <c r="C12" t="s">
        <v>34</v>
      </c>
      <c r="D12" s="2">
        <v>0</v>
      </c>
      <c r="G12" s="1"/>
    </row>
    <row r="13" spans="1:7" x14ac:dyDescent="0.25">
      <c r="B13" t="s">
        <v>55</v>
      </c>
      <c r="G13" s="1"/>
    </row>
    <row r="14" spans="1:7" x14ac:dyDescent="0.25">
      <c r="C14" t="s">
        <v>17</v>
      </c>
      <c r="D14" s="2">
        <v>0</v>
      </c>
      <c r="G14" s="1"/>
    </row>
    <row r="15" spans="1:7" x14ac:dyDescent="0.25">
      <c r="C15" t="s">
        <v>56</v>
      </c>
      <c r="G15" s="1"/>
    </row>
    <row r="16" spans="1:7" x14ac:dyDescent="0.25">
      <c r="C16" t="s">
        <v>16</v>
      </c>
    </row>
    <row r="17" spans="2:6" x14ac:dyDescent="0.25">
      <c r="B17" t="s">
        <v>2</v>
      </c>
    </row>
    <row r="18" spans="2:6" x14ac:dyDescent="0.25">
      <c r="C18" t="s">
        <v>6</v>
      </c>
      <c r="D18" s="2">
        <v>7.36</v>
      </c>
    </row>
    <row r="19" spans="2:6" x14ac:dyDescent="0.25">
      <c r="C19" t="s">
        <v>7</v>
      </c>
    </row>
    <row r="20" spans="2:6" x14ac:dyDescent="0.25">
      <c r="B20" t="s">
        <v>3</v>
      </c>
    </row>
    <row r="21" spans="2:6" x14ac:dyDescent="0.25">
      <c r="C21" t="s">
        <v>38</v>
      </c>
    </row>
    <row r="22" spans="2:6" x14ac:dyDescent="0.25">
      <c r="C22" t="s">
        <v>8</v>
      </c>
      <c r="F22" s="7"/>
    </row>
    <row r="23" spans="2:6" x14ac:dyDescent="0.25">
      <c r="C23" t="s">
        <v>9</v>
      </c>
    </row>
    <row r="24" spans="2:6" x14ac:dyDescent="0.25">
      <c r="C24" t="s">
        <v>10</v>
      </c>
    </row>
    <row r="25" spans="2:6" x14ac:dyDescent="0.25">
      <c r="C25" t="s">
        <v>51</v>
      </c>
    </row>
    <row r="26" spans="2:6" x14ac:dyDescent="0.25">
      <c r="B26" t="s">
        <v>4</v>
      </c>
    </row>
    <row r="27" spans="2:6" x14ac:dyDescent="0.25">
      <c r="C27" t="s">
        <v>12</v>
      </c>
      <c r="D27" s="2">
        <v>100</v>
      </c>
    </row>
    <row r="28" spans="2:6" x14ac:dyDescent="0.25">
      <c r="C28" t="s">
        <v>13</v>
      </c>
    </row>
    <row r="29" spans="2:6" x14ac:dyDescent="0.25">
      <c r="B29" t="s">
        <v>5</v>
      </c>
    </row>
    <row r="30" spans="2:6" x14ac:dyDescent="0.25">
      <c r="C30" t="s">
        <v>14</v>
      </c>
    </row>
    <row r="31" spans="2:6" x14ac:dyDescent="0.25">
      <c r="C31" t="s">
        <v>59</v>
      </c>
      <c r="D31" s="2">
        <v>2000</v>
      </c>
    </row>
    <row r="32" spans="2:6" x14ac:dyDescent="0.25">
      <c r="B32" s="6" t="s">
        <v>33</v>
      </c>
      <c r="E32" s="9">
        <f>SUM(D11:D31)</f>
        <v>2107.36</v>
      </c>
    </row>
    <row r="33" spans="1:5" s="5" customFormat="1" x14ac:dyDescent="0.25">
      <c r="A33" s="5" t="s">
        <v>24</v>
      </c>
      <c r="D33" s="6"/>
      <c r="E33" s="6">
        <f>E1+E8-E32</f>
        <v>11783.349999999999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6529.71</v>
      </c>
    </row>
    <row r="37" spans="1:5" x14ac:dyDescent="0.25">
      <c r="B37" t="s">
        <v>45</v>
      </c>
      <c r="E37" s="4"/>
    </row>
    <row r="38" spans="1:5" ht="17.25" x14ac:dyDescent="0.4">
      <c r="A38" s="5" t="s">
        <v>44</v>
      </c>
      <c r="D38" s="4"/>
      <c r="E38" s="12">
        <f>D36+D37</f>
        <v>6529.71</v>
      </c>
    </row>
    <row r="39" spans="1:5" s="5" customFormat="1" x14ac:dyDescent="0.25">
      <c r="D39" s="6" t="s">
        <v>23</v>
      </c>
      <c r="E39" s="11">
        <f>E38+E33</f>
        <v>18313.059999999998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f>2450+150</f>
        <v>2600</v>
      </c>
      <c r="E43" s="4"/>
    </row>
    <row r="44" spans="1:5" x14ac:dyDescent="0.25">
      <c r="A44" s="5" t="s">
        <v>43</v>
      </c>
      <c r="D44" s="4"/>
      <c r="E44" s="11">
        <f>D43</f>
        <v>2600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E33" sqref="E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60</v>
      </c>
      <c r="D1" s="6" t="s">
        <v>36</v>
      </c>
      <c r="E1" s="10">
        <v>11783.349999999999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G3" s="7"/>
    </row>
    <row r="4" spans="1:7" x14ac:dyDescent="0.25">
      <c r="C4" t="s">
        <v>30</v>
      </c>
      <c r="D4" s="2">
        <v>170</v>
      </c>
    </row>
    <row r="5" spans="1:7" x14ac:dyDescent="0.25">
      <c r="C5" t="s">
        <v>31</v>
      </c>
    </row>
    <row r="6" spans="1:7" x14ac:dyDescent="0.25">
      <c r="C6" t="s">
        <v>32</v>
      </c>
    </row>
    <row r="7" spans="1:7" x14ac:dyDescent="0.25">
      <c r="C7" t="s">
        <v>28</v>
      </c>
    </row>
    <row r="8" spans="1:7" x14ac:dyDescent="0.25">
      <c r="B8" s="5" t="s">
        <v>27</v>
      </c>
      <c r="E8" s="2">
        <f>SUM(D3:D7)</f>
        <v>170</v>
      </c>
    </row>
    <row r="10" spans="1:7" x14ac:dyDescent="0.25">
      <c r="B10" s="5" t="s">
        <v>26</v>
      </c>
    </row>
    <row r="11" spans="1:7" x14ac:dyDescent="0.25">
      <c r="B11" t="s">
        <v>57</v>
      </c>
    </row>
    <row r="12" spans="1:7" x14ac:dyDescent="0.25">
      <c r="C12" t="s">
        <v>34</v>
      </c>
      <c r="D12" s="2">
        <v>0</v>
      </c>
      <c r="G12" s="1"/>
    </row>
    <row r="13" spans="1:7" x14ac:dyDescent="0.25">
      <c r="B13" t="s">
        <v>55</v>
      </c>
      <c r="G13" s="1"/>
    </row>
    <row r="14" spans="1:7" x14ac:dyDescent="0.25">
      <c r="C14" t="s">
        <v>17</v>
      </c>
      <c r="D14" s="2">
        <v>0</v>
      </c>
      <c r="G14" s="1"/>
    </row>
    <row r="15" spans="1:7" x14ac:dyDescent="0.25">
      <c r="C15" t="s">
        <v>56</v>
      </c>
      <c r="G15" s="1"/>
    </row>
    <row r="16" spans="1:7" x14ac:dyDescent="0.25">
      <c r="C16" t="s">
        <v>16</v>
      </c>
    </row>
    <row r="17" spans="2:6" x14ac:dyDescent="0.25">
      <c r="B17" t="s">
        <v>2</v>
      </c>
    </row>
    <row r="18" spans="2:6" x14ac:dyDescent="0.25">
      <c r="C18" t="s">
        <v>6</v>
      </c>
      <c r="D18" s="2">
        <v>7.26</v>
      </c>
    </row>
    <row r="19" spans="2:6" x14ac:dyDescent="0.25">
      <c r="C19" t="s">
        <v>7</v>
      </c>
    </row>
    <row r="20" spans="2:6" x14ac:dyDescent="0.25">
      <c r="B20" t="s">
        <v>3</v>
      </c>
    </row>
    <row r="21" spans="2:6" x14ac:dyDescent="0.25">
      <c r="C21" t="s">
        <v>38</v>
      </c>
    </row>
    <row r="22" spans="2:6" x14ac:dyDescent="0.25">
      <c r="C22" t="s">
        <v>8</v>
      </c>
      <c r="D22" s="2">
        <f>460.94+91.2</f>
        <v>552.14</v>
      </c>
      <c r="F22" s="7"/>
    </row>
    <row r="23" spans="2:6" x14ac:dyDescent="0.25">
      <c r="C23" t="s">
        <v>9</v>
      </c>
    </row>
    <row r="24" spans="2:6" x14ac:dyDescent="0.25">
      <c r="C24" t="s">
        <v>10</v>
      </c>
    </row>
    <row r="25" spans="2:6" x14ac:dyDescent="0.25">
      <c r="C25" t="s">
        <v>51</v>
      </c>
    </row>
    <row r="26" spans="2:6" x14ac:dyDescent="0.25">
      <c r="B26" t="s">
        <v>4</v>
      </c>
    </row>
    <row r="27" spans="2:6" x14ac:dyDescent="0.25">
      <c r="C27" t="s">
        <v>12</v>
      </c>
    </row>
    <row r="28" spans="2:6" x14ac:dyDescent="0.25">
      <c r="C28" t="s">
        <v>13</v>
      </c>
    </row>
    <row r="29" spans="2:6" x14ac:dyDescent="0.25">
      <c r="B29" t="s">
        <v>5</v>
      </c>
    </row>
    <row r="30" spans="2:6" x14ac:dyDescent="0.25">
      <c r="C30" t="s">
        <v>14</v>
      </c>
    </row>
    <row r="31" spans="2:6" x14ac:dyDescent="0.25">
      <c r="C31" t="s">
        <v>59</v>
      </c>
    </row>
    <row r="32" spans="2:6" x14ac:dyDescent="0.25">
      <c r="B32" s="6" t="s">
        <v>33</v>
      </c>
      <c r="E32" s="9">
        <f>SUM(D11:D31)</f>
        <v>559.4</v>
      </c>
    </row>
    <row r="33" spans="1:5" s="5" customFormat="1" x14ac:dyDescent="0.25">
      <c r="A33" s="5" t="s">
        <v>24</v>
      </c>
      <c r="D33" s="6"/>
      <c r="E33" s="6">
        <f>E1+E8-E32</f>
        <v>11393.949999999999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6529.71</v>
      </c>
    </row>
    <row r="37" spans="1:5" x14ac:dyDescent="0.25">
      <c r="B37" t="s">
        <v>45</v>
      </c>
      <c r="D37" s="2">
        <v>1.62</v>
      </c>
      <c r="E37" s="4"/>
    </row>
    <row r="38" spans="1:5" ht="17.25" x14ac:dyDescent="0.4">
      <c r="A38" s="5" t="s">
        <v>44</v>
      </c>
      <c r="D38" s="4"/>
      <c r="E38" s="12">
        <f>D36+D37</f>
        <v>6531.33</v>
      </c>
    </row>
    <row r="39" spans="1:5" s="5" customFormat="1" x14ac:dyDescent="0.25">
      <c r="D39" s="6" t="s">
        <v>23</v>
      </c>
      <c r="E39" s="11">
        <f>E38+E33</f>
        <v>17925.28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f>2450+150</f>
        <v>2600</v>
      </c>
      <c r="E43" s="4"/>
    </row>
    <row r="44" spans="1:5" x14ac:dyDescent="0.25">
      <c r="A44" s="5" t="s">
        <v>43</v>
      </c>
      <c r="D44" s="4"/>
      <c r="E44" s="11">
        <f>D43</f>
        <v>2600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33" sqref="E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61</v>
      </c>
      <c r="D1" s="6" t="s">
        <v>36</v>
      </c>
      <c r="E1" s="10">
        <v>11393.949999999999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G3" s="7"/>
    </row>
    <row r="4" spans="1:7" x14ac:dyDescent="0.25">
      <c r="C4" t="s">
        <v>30</v>
      </c>
      <c r="D4" s="2">
        <f>25+25+25+25</f>
        <v>100</v>
      </c>
    </row>
    <row r="5" spans="1:7" x14ac:dyDescent="0.25">
      <c r="C5" t="s">
        <v>31</v>
      </c>
    </row>
    <row r="6" spans="1:7" x14ac:dyDescent="0.25">
      <c r="C6" t="s">
        <v>32</v>
      </c>
    </row>
    <row r="7" spans="1:7" x14ac:dyDescent="0.25">
      <c r="C7" t="s">
        <v>28</v>
      </c>
    </row>
    <row r="8" spans="1:7" x14ac:dyDescent="0.25">
      <c r="B8" s="5" t="s">
        <v>27</v>
      </c>
      <c r="E8" s="2">
        <f>SUM(D3:D7)</f>
        <v>100</v>
      </c>
    </row>
    <row r="10" spans="1:7" x14ac:dyDescent="0.25">
      <c r="B10" s="5" t="s">
        <v>26</v>
      </c>
    </row>
    <row r="11" spans="1:7" x14ac:dyDescent="0.25">
      <c r="B11" t="s">
        <v>57</v>
      </c>
    </row>
    <row r="12" spans="1:7" x14ac:dyDescent="0.25">
      <c r="C12" t="s">
        <v>34</v>
      </c>
      <c r="D12" s="2">
        <v>0</v>
      </c>
      <c r="G12" s="1"/>
    </row>
    <row r="13" spans="1:7" x14ac:dyDescent="0.25">
      <c r="B13" t="s">
        <v>55</v>
      </c>
      <c r="G13" s="1"/>
    </row>
    <row r="14" spans="1:7" x14ac:dyDescent="0.25">
      <c r="C14" t="s">
        <v>17</v>
      </c>
      <c r="D14" s="2">
        <v>0</v>
      </c>
      <c r="G14" s="1"/>
    </row>
    <row r="15" spans="1:7" x14ac:dyDescent="0.25">
      <c r="C15" t="s">
        <v>56</v>
      </c>
      <c r="G15" s="1"/>
    </row>
    <row r="16" spans="1:7" x14ac:dyDescent="0.25">
      <c r="C16" t="s">
        <v>16</v>
      </c>
    </row>
    <row r="17" spans="2:6" x14ac:dyDescent="0.25">
      <c r="B17" t="s">
        <v>2</v>
      </c>
    </row>
    <row r="18" spans="2:6" x14ac:dyDescent="0.25">
      <c r="C18" t="s">
        <v>6</v>
      </c>
      <c r="D18" s="2">
        <f>7.26+6.69+6.58</f>
        <v>20.53</v>
      </c>
    </row>
    <row r="19" spans="2:6" x14ac:dyDescent="0.25">
      <c r="C19" t="s">
        <v>7</v>
      </c>
    </row>
    <row r="20" spans="2:6" x14ac:dyDescent="0.25">
      <c r="B20" t="s">
        <v>3</v>
      </c>
    </row>
    <row r="21" spans="2:6" x14ac:dyDescent="0.25">
      <c r="C21" t="s">
        <v>38</v>
      </c>
    </row>
    <row r="22" spans="2:6" x14ac:dyDescent="0.25">
      <c r="C22" t="s">
        <v>8</v>
      </c>
      <c r="D22" s="2">
        <v>0</v>
      </c>
      <c r="F22" s="7"/>
    </row>
    <row r="23" spans="2:6" x14ac:dyDescent="0.25">
      <c r="C23" t="s">
        <v>9</v>
      </c>
    </row>
    <row r="24" spans="2:6" x14ac:dyDescent="0.25">
      <c r="C24" t="s">
        <v>10</v>
      </c>
    </row>
    <row r="25" spans="2:6" x14ac:dyDescent="0.25">
      <c r="C25" t="s">
        <v>51</v>
      </c>
    </row>
    <row r="26" spans="2:6" x14ac:dyDescent="0.25">
      <c r="B26" t="s">
        <v>4</v>
      </c>
    </row>
    <row r="27" spans="2:6" x14ac:dyDescent="0.25">
      <c r="C27" t="s">
        <v>12</v>
      </c>
      <c r="D27" s="2">
        <f>100+75</f>
        <v>175</v>
      </c>
    </row>
    <row r="28" spans="2:6" x14ac:dyDescent="0.25">
      <c r="C28" t="s">
        <v>13</v>
      </c>
    </row>
    <row r="29" spans="2:6" x14ac:dyDescent="0.25">
      <c r="B29" t="s">
        <v>5</v>
      </c>
    </row>
    <row r="30" spans="2:6" x14ac:dyDescent="0.25">
      <c r="C30" t="s">
        <v>14</v>
      </c>
    </row>
    <row r="31" spans="2:6" x14ac:dyDescent="0.25">
      <c r="C31" t="s">
        <v>59</v>
      </c>
    </row>
    <row r="32" spans="2:6" x14ac:dyDescent="0.25">
      <c r="B32" s="6" t="s">
        <v>33</v>
      </c>
      <c r="E32" s="9">
        <f>SUM(D11:D31)</f>
        <v>195.53</v>
      </c>
    </row>
    <row r="33" spans="1:5" s="5" customFormat="1" x14ac:dyDescent="0.25">
      <c r="A33" s="5" t="s">
        <v>24</v>
      </c>
      <c r="D33" s="6"/>
      <c r="E33" s="6">
        <f>E1+E8-E32</f>
        <v>11298.419999999998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6531.33</v>
      </c>
    </row>
    <row r="37" spans="1:5" x14ac:dyDescent="0.25">
      <c r="B37" t="s">
        <v>45</v>
      </c>
      <c r="D37" s="2">
        <v>0</v>
      </c>
      <c r="E37" s="4"/>
    </row>
    <row r="38" spans="1:5" ht="17.25" x14ac:dyDescent="0.4">
      <c r="A38" s="5" t="s">
        <v>44</v>
      </c>
      <c r="D38" s="4"/>
      <c r="E38" s="12">
        <f>D36+D37</f>
        <v>6531.33</v>
      </c>
    </row>
    <row r="39" spans="1:5" s="5" customFormat="1" x14ac:dyDescent="0.25">
      <c r="D39" s="6" t="s">
        <v>23</v>
      </c>
      <c r="E39" s="11">
        <f>E38+E33</f>
        <v>17829.75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f>2450+150</f>
        <v>2600</v>
      </c>
      <c r="E43" s="4"/>
    </row>
    <row r="44" spans="1:5" x14ac:dyDescent="0.25">
      <c r="A44" s="5" t="s">
        <v>43</v>
      </c>
      <c r="D44" s="4"/>
      <c r="E44" s="11">
        <f>D43</f>
        <v>2600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8" workbookViewId="0">
      <selection activeCell="E33" sqref="E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62</v>
      </c>
      <c r="D1" s="6" t="s">
        <v>36</v>
      </c>
      <c r="E1" s="10">
        <v>11298.419999999998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G3" s="7"/>
    </row>
    <row r="4" spans="1:7" x14ac:dyDescent="0.25">
      <c r="C4" t="s">
        <v>30</v>
      </c>
    </row>
    <row r="5" spans="1:7" x14ac:dyDescent="0.25">
      <c r="C5" t="s">
        <v>31</v>
      </c>
    </row>
    <row r="6" spans="1:7" x14ac:dyDescent="0.25">
      <c r="C6" t="s">
        <v>32</v>
      </c>
    </row>
    <row r="7" spans="1:7" x14ac:dyDescent="0.25">
      <c r="C7" t="s">
        <v>28</v>
      </c>
    </row>
    <row r="8" spans="1:7" x14ac:dyDescent="0.25">
      <c r="B8" s="5" t="s">
        <v>27</v>
      </c>
      <c r="E8" s="2">
        <f>SUM(D3:D7)</f>
        <v>0</v>
      </c>
    </row>
    <row r="10" spans="1:7" x14ac:dyDescent="0.25">
      <c r="B10" s="5" t="s">
        <v>26</v>
      </c>
    </row>
    <row r="11" spans="1:7" x14ac:dyDescent="0.25">
      <c r="B11" t="s">
        <v>57</v>
      </c>
    </row>
    <row r="12" spans="1:7" x14ac:dyDescent="0.25">
      <c r="C12" t="s">
        <v>34</v>
      </c>
      <c r="D12" s="2">
        <v>0</v>
      </c>
      <c r="G12" s="1"/>
    </row>
    <row r="13" spans="1:7" x14ac:dyDescent="0.25">
      <c r="B13" t="s">
        <v>55</v>
      </c>
      <c r="G13" s="1"/>
    </row>
    <row r="14" spans="1:7" x14ac:dyDescent="0.25">
      <c r="C14" t="s">
        <v>17</v>
      </c>
      <c r="D14" s="2">
        <v>0</v>
      </c>
      <c r="G14" s="1"/>
    </row>
    <row r="15" spans="1:7" x14ac:dyDescent="0.25">
      <c r="C15" t="s">
        <v>56</v>
      </c>
      <c r="G15" s="1"/>
    </row>
    <row r="16" spans="1:7" x14ac:dyDescent="0.25">
      <c r="C16" t="s">
        <v>16</v>
      </c>
    </row>
    <row r="17" spans="2:7" x14ac:dyDescent="0.25">
      <c r="B17" t="s">
        <v>2</v>
      </c>
    </row>
    <row r="18" spans="2:7" x14ac:dyDescent="0.25">
      <c r="C18" t="s">
        <v>6</v>
      </c>
      <c r="D18" s="2">
        <f>7.92+7.92</f>
        <v>15.84</v>
      </c>
    </row>
    <row r="19" spans="2:7" x14ac:dyDescent="0.25">
      <c r="C19" t="s">
        <v>7</v>
      </c>
    </row>
    <row r="20" spans="2:7" x14ac:dyDescent="0.25">
      <c r="B20" t="s">
        <v>3</v>
      </c>
    </row>
    <row r="21" spans="2:7" x14ac:dyDescent="0.25">
      <c r="C21" t="s">
        <v>38</v>
      </c>
    </row>
    <row r="22" spans="2:7" x14ac:dyDescent="0.25">
      <c r="C22" t="s">
        <v>8</v>
      </c>
      <c r="D22" s="2">
        <v>0</v>
      </c>
      <c r="F22" s="7"/>
    </row>
    <row r="23" spans="2:7" x14ac:dyDescent="0.25">
      <c r="C23" t="s">
        <v>9</v>
      </c>
      <c r="D23" s="2">
        <v>191.68</v>
      </c>
    </row>
    <row r="24" spans="2:7" x14ac:dyDescent="0.25">
      <c r="C24" t="s">
        <v>10</v>
      </c>
    </row>
    <row r="25" spans="2:7" x14ac:dyDescent="0.25">
      <c r="C25" t="s">
        <v>63</v>
      </c>
      <c r="D25" s="2">
        <v>40.32</v>
      </c>
    </row>
    <row r="26" spans="2:7" x14ac:dyDescent="0.25">
      <c r="B26" t="s">
        <v>4</v>
      </c>
    </row>
    <row r="27" spans="2:7" x14ac:dyDescent="0.25">
      <c r="C27" t="s">
        <v>12</v>
      </c>
      <c r="D27" s="2">
        <v>100</v>
      </c>
    </row>
    <row r="28" spans="2:7" x14ac:dyDescent="0.25">
      <c r="C28" t="s">
        <v>13</v>
      </c>
    </row>
    <row r="29" spans="2:7" x14ac:dyDescent="0.25">
      <c r="B29" t="s">
        <v>5</v>
      </c>
    </row>
    <row r="30" spans="2:7" x14ac:dyDescent="0.25">
      <c r="C30" t="s">
        <v>14</v>
      </c>
    </row>
    <row r="31" spans="2:7" x14ac:dyDescent="0.25">
      <c r="C31" t="s">
        <v>59</v>
      </c>
      <c r="G31" s="7"/>
    </row>
    <row r="32" spans="2:7" x14ac:dyDescent="0.25">
      <c r="B32" s="6" t="s">
        <v>33</v>
      </c>
      <c r="E32" s="9">
        <f>SUM(D11:D31)</f>
        <v>347.84000000000003</v>
      </c>
    </row>
    <row r="33" spans="1:5" s="5" customFormat="1" x14ac:dyDescent="0.25">
      <c r="A33" s="5" t="s">
        <v>24</v>
      </c>
      <c r="D33" s="6"/>
      <c r="E33" s="6">
        <f>E1+E8-E32</f>
        <v>10950.579999999998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6531.33</v>
      </c>
    </row>
    <row r="37" spans="1:5" x14ac:dyDescent="0.25">
      <c r="B37" t="s">
        <v>45</v>
      </c>
      <c r="D37" s="2">
        <v>0</v>
      </c>
      <c r="E37" s="4"/>
    </row>
    <row r="38" spans="1:5" ht="17.25" x14ac:dyDescent="0.4">
      <c r="A38" s="5" t="s">
        <v>44</v>
      </c>
      <c r="D38" s="4"/>
      <c r="E38" s="12">
        <f>D36+D37</f>
        <v>6531.33</v>
      </c>
    </row>
    <row r="39" spans="1:5" s="5" customFormat="1" x14ac:dyDescent="0.25">
      <c r="D39" s="6" t="s">
        <v>23</v>
      </c>
      <c r="E39" s="11">
        <f>E38+E33</f>
        <v>17481.909999999996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f>2450+150</f>
        <v>2600</v>
      </c>
      <c r="E43" s="4"/>
    </row>
    <row r="44" spans="1:5" x14ac:dyDescent="0.25">
      <c r="A44" s="5" t="s">
        <v>43</v>
      </c>
      <c r="D44" s="4"/>
      <c r="E44" s="11">
        <f>D43</f>
        <v>2600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8" workbookViewId="0">
      <selection activeCell="A29" sqref="A29"/>
    </sheetView>
  </sheetViews>
  <sheetFormatPr defaultRowHeight="15" x14ac:dyDescent="0.25"/>
  <cols>
    <col min="1" max="1" width="9.140625" style="13"/>
    <col min="2" max="2" width="5.5703125" style="13" customWidth="1"/>
    <col min="3" max="3" width="32.28515625" style="13" bestFit="1" customWidth="1"/>
    <col min="4" max="4" width="17.42578125" style="15" customWidth="1"/>
    <col min="5" max="5" width="16.28515625" style="15" customWidth="1"/>
    <col min="6" max="6" width="9.140625" style="13" customWidth="1"/>
    <col min="7" max="7" width="11.5703125" style="13" bestFit="1" customWidth="1"/>
    <col min="8" max="16384" width="9.140625" style="13"/>
  </cols>
  <sheetData>
    <row r="1" spans="1:7" s="18" customFormat="1" x14ac:dyDescent="0.25">
      <c r="A1" s="18" t="s">
        <v>64</v>
      </c>
      <c r="D1" s="19" t="s">
        <v>36</v>
      </c>
      <c r="E1" s="22">
        <v>10950.58</v>
      </c>
      <c r="F1" s="19"/>
    </row>
    <row r="2" spans="1:7" x14ac:dyDescent="0.25">
      <c r="B2" s="18" t="s">
        <v>25</v>
      </c>
    </row>
    <row r="3" spans="1:7" x14ac:dyDescent="0.25">
      <c r="C3" s="13" t="s">
        <v>29</v>
      </c>
      <c r="G3" s="20"/>
    </row>
    <row r="4" spans="1:7" x14ac:dyDescent="0.25">
      <c r="C4" s="13" t="s">
        <v>30</v>
      </c>
      <c r="D4" s="26">
        <f>115+25+25</f>
        <v>165</v>
      </c>
      <c r="E4" s="25"/>
    </row>
    <row r="5" spans="1:7" x14ac:dyDescent="0.25">
      <c r="C5" s="13" t="s">
        <v>31</v>
      </c>
      <c r="D5" s="25"/>
      <c r="E5" s="25"/>
    </row>
    <row r="6" spans="1:7" x14ac:dyDescent="0.25">
      <c r="C6" s="13" t="s">
        <v>32</v>
      </c>
      <c r="D6" s="25"/>
      <c r="E6" s="25"/>
    </row>
    <row r="7" spans="1:7" x14ac:dyDescent="0.25">
      <c r="C7" s="13" t="s">
        <v>28</v>
      </c>
      <c r="D7" s="25"/>
      <c r="E7" s="25"/>
    </row>
    <row r="8" spans="1:7" x14ac:dyDescent="0.25">
      <c r="B8" s="18" t="s">
        <v>27</v>
      </c>
      <c r="D8" s="25"/>
      <c r="E8" s="27">
        <f>SUM(D3:D7)</f>
        <v>165</v>
      </c>
    </row>
    <row r="10" spans="1:7" x14ac:dyDescent="0.25">
      <c r="B10" s="18" t="s">
        <v>26</v>
      </c>
      <c r="D10" s="25"/>
      <c r="E10" s="25"/>
    </row>
    <row r="11" spans="1:7" x14ac:dyDescent="0.25">
      <c r="B11" s="13" t="s">
        <v>57</v>
      </c>
      <c r="D11" s="25"/>
      <c r="E11" s="25"/>
    </row>
    <row r="12" spans="1:7" x14ac:dyDescent="0.25">
      <c r="C12" s="13" t="s">
        <v>34</v>
      </c>
      <c r="D12" s="26">
        <v>0</v>
      </c>
      <c r="E12" s="25"/>
      <c r="G12" s="14"/>
    </row>
    <row r="13" spans="1:7" x14ac:dyDescent="0.25">
      <c r="B13" s="13" t="s">
        <v>55</v>
      </c>
      <c r="D13" s="25"/>
      <c r="E13" s="25"/>
      <c r="G13" s="14"/>
    </row>
    <row r="14" spans="1:7" x14ac:dyDescent="0.25">
      <c r="C14" s="13" t="s">
        <v>17</v>
      </c>
      <c r="D14" s="26">
        <v>0</v>
      </c>
      <c r="E14" s="25"/>
      <c r="G14" s="14"/>
    </row>
    <row r="15" spans="1:7" x14ac:dyDescent="0.25">
      <c r="C15" s="13" t="s">
        <v>56</v>
      </c>
      <c r="D15" s="25"/>
      <c r="E15" s="25"/>
      <c r="G15" s="14"/>
    </row>
    <row r="16" spans="1:7" x14ac:dyDescent="0.25">
      <c r="C16" s="13" t="s">
        <v>16</v>
      </c>
      <c r="D16" s="25"/>
      <c r="E16" s="25"/>
    </row>
    <row r="17" spans="2:7" x14ac:dyDescent="0.25">
      <c r="B17" s="13" t="s">
        <v>2</v>
      </c>
      <c r="D17" s="25"/>
      <c r="E17" s="25"/>
    </row>
    <row r="18" spans="2:7" x14ac:dyDescent="0.25">
      <c r="C18" s="13" t="s">
        <v>6</v>
      </c>
      <c r="D18" s="26">
        <v>8.0299999999999994</v>
      </c>
      <c r="E18" s="25"/>
    </row>
    <row r="19" spans="2:7" x14ac:dyDescent="0.25">
      <c r="C19" s="13" t="s">
        <v>7</v>
      </c>
      <c r="D19" s="25"/>
      <c r="E19" s="25"/>
    </row>
    <row r="20" spans="2:7" x14ac:dyDescent="0.25">
      <c r="B20" s="13" t="s">
        <v>3</v>
      </c>
      <c r="D20" s="25"/>
      <c r="E20" s="25"/>
    </row>
    <row r="21" spans="2:7" x14ac:dyDescent="0.25">
      <c r="C21" s="13" t="s">
        <v>38</v>
      </c>
      <c r="D21" s="25"/>
      <c r="E21" s="25"/>
    </row>
    <row r="22" spans="2:7" x14ac:dyDescent="0.25">
      <c r="C22" s="13" t="s">
        <v>8</v>
      </c>
      <c r="D22" s="26">
        <v>0</v>
      </c>
      <c r="E22" s="25"/>
      <c r="F22" s="20"/>
    </row>
    <row r="23" spans="2:7" x14ac:dyDescent="0.25">
      <c r="C23" s="13" t="s">
        <v>9</v>
      </c>
      <c r="D23" s="26">
        <v>43.58</v>
      </c>
      <c r="E23" s="25"/>
    </row>
    <row r="24" spans="2:7" x14ac:dyDescent="0.25">
      <c r="C24" s="13" t="s">
        <v>10</v>
      </c>
      <c r="D24" s="26">
        <v>150</v>
      </c>
      <c r="E24" s="25"/>
    </row>
    <row r="25" spans="2:7" x14ac:dyDescent="0.25">
      <c r="C25" s="13" t="s">
        <v>63</v>
      </c>
      <c r="D25" s="25"/>
      <c r="E25" s="25"/>
    </row>
    <row r="26" spans="2:7" x14ac:dyDescent="0.25">
      <c r="B26" s="13" t="s">
        <v>4</v>
      </c>
      <c r="D26" s="25"/>
      <c r="E26" s="25"/>
    </row>
    <row r="27" spans="2:7" x14ac:dyDescent="0.25">
      <c r="C27" s="13" t="s">
        <v>12</v>
      </c>
      <c r="D27" s="26">
        <v>75</v>
      </c>
      <c r="E27" s="25"/>
    </row>
    <row r="28" spans="2:7" x14ac:dyDescent="0.25">
      <c r="C28" s="13" t="s">
        <v>13</v>
      </c>
      <c r="D28" s="25"/>
      <c r="E28" s="25"/>
    </row>
    <row r="29" spans="2:7" x14ac:dyDescent="0.25">
      <c r="B29" s="13" t="s">
        <v>5</v>
      </c>
      <c r="D29" s="25"/>
      <c r="E29" s="25"/>
    </row>
    <row r="30" spans="2:7" x14ac:dyDescent="0.25">
      <c r="C30" s="13" t="s">
        <v>14</v>
      </c>
      <c r="D30" s="25"/>
      <c r="E30" s="25"/>
    </row>
    <row r="31" spans="2:7" x14ac:dyDescent="0.25">
      <c r="C31" s="13" t="s">
        <v>59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276.61</v>
      </c>
    </row>
    <row r="33" spans="1:5" s="18" customFormat="1" x14ac:dyDescent="0.25">
      <c r="A33" s="18" t="s">
        <v>24</v>
      </c>
      <c r="D33" s="19"/>
      <c r="E33" s="19">
        <f>E1+E8-E32</f>
        <v>10838.97</v>
      </c>
    </row>
    <row r="35" spans="1:5" s="18" customFormat="1" x14ac:dyDescent="0.25">
      <c r="A35" s="18" t="s">
        <v>19</v>
      </c>
      <c r="D35" s="19"/>
      <c r="E35" s="19"/>
    </row>
    <row r="36" spans="1:5" x14ac:dyDescent="0.25">
      <c r="B36" s="13" t="s">
        <v>53</v>
      </c>
      <c r="C36" s="16"/>
      <c r="D36" s="15">
        <v>6531.33</v>
      </c>
    </row>
    <row r="37" spans="1:5" x14ac:dyDescent="0.25">
      <c r="B37" s="13" t="s">
        <v>45</v>
      </c>
      <c r="D37" s="15">
        <v>1.62</v>
      </c>
      <c r="E37" s="17"/>
    </row>
    <row r="38" spans="1:5" ht="17.25" x14ac:dyDescent="0.4">
      <c r="A38" s="18" t="s">
        <v>44</v>
      </c>
      <c r="D38" s="17"/>
      <c r="E38" s="24">
        <f>D36+D37</f>
        <v>6532.95</v>
      </c>
    </row>
    <row r="39" spans="1:5" s="18" customFormat="1" x14ac:dyDescent="0.25">
      <c r="D39" s="19" t="s">
        <v>23</v>
      </c>
      <c r="E39" s="23">
        <f>E38+E33</f>
        <v>17371.919999999998</v>
      </c>
    </row>
    <row r="40" spans="1:5" s="18" customFormat="1" x14ac:dyDescent="0.25">
      <c r="D40" s="19"/>
      <c r="E40" s="23"/>
    </row>
    <row r="41" spans="1:5" s="18" customFormat="1" x14ac:dyDescent="0.25">
      <c r="A41" s="18" t="s">
        <v>40</v>
      </c>
      <c r="D41" s="19"/>
      <c r="E41" s="19"/>
    </row>
    <row r="42" spans="1:5" x14ac:dyDescent="0.25">
      <c r="B42" s="13" t="s">
        <v>42</v>
      </c>
      <c r="C42" s="16"/>
      <c r="D42" s="15">
        <v>2537.7399999999998</v>
      </c>
    </row>
    <row r="43" spans="1:5" x14ac:dyDescent="0.25">
      <c r="B43" s="13" t="s">
        <v>41</v>
      </c>
      <c r="D43" s="15">
        <f>2450+150</f>
        <v>2600</v>
      </c>
      <c r="E43" s="17"/>
    </row>
    <row r="44" spans="1:5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9" sqref="A29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6" width="9.140625" style="25" customWidth="1"/>
    <col min="7" max="7" width="11.5703125" style="25" bestFit="1" customWidth="1"/>
    <col min="8" max="16384" width="9.140625" style="25"/>
  </cols>
  <sheetData>
    <row r="1" spans="1:7" s="18" customFormat="1" x14ac:dyDescent="0.25">
      <c r="A1" s="18" t="s">
        <v>66</v>
      </c>
      <c r="D1" s="19" t="s">
        <v>36</v>
      </c>
      <c r="E1" s="22">
        <v>10838.97</v>
      </c>
      <c r="F1" s="19"/>
    </row>
    <row r="2" spans="1:7" x14ac:dyDescent="0.25">
      <c r="B2" s="18" t="s">
        <v>25</v>
      </c>
    </row>
    <row r="3" spans="1:7" x14ac:dyDescent="0.25">
      <c r="C3" s="25" t="s">
        <v>29</v>
      </c>
      <c r="G3" s="20"/>
    </row>
    <row r="4" spans="1:7" x14ac:dyDescent="0.25">
      <c r="C4" s="25" t="s">
        <v>30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SUM(D3:D7)</f>
        <v>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D12" s="27">
        <v>0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7">
        <v>0</v>
      </c>
      <c r="E14" s="25"/>
      <c r="G14" s="14"/>
    </row>
    <row r="15" spans="1:7" x14ac:dyDescent="0.25">
      <c r="C15" s="25" t="s">
        <v>56</v>
      </c>
      <c r="D15" s="25"/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v>8.81</v>
      </c>
      <c r="E18" s="25"/>
    </row>
    <row r="19" spans="2:7" x14ac:dyDescent="0.25">
      <c r="C19" s="25" t="s">
        <v>7</v>
      </c>
      <c r="D19" s="25"/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D22" s="27">
        <v>0</v>
      </c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D24" s="27">
        <v>669.39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14</v>
      </c>
      <c r="D30" s="25"/>
      <c r="E30" s="25"/>
    </row>
    <row r="31" spans="2:7" x14ac:dyDescent="0.25">
      <c r="C31" s="25" t="s">
        <v>59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678.19999999999993</v>
      </c>
    </row>
    <row r="33" spans="1:5" s="18" customFormat="1" x14ac:dyDescent="0.25">
      <c r="A33" s="18" t="s">
        <v>24</v>
      </c>
      <c r="D33" s="19"/>
      <c r="E33" s="19">
        <f>E1+E8-E32</f>
        <v>10160.769999999999</v>
      </c>
    </row>
    <row r="35" spans="1:5" s="18" customFormat="1" x14ac:dyDescent="0.25">
      <c r="A35" s="18" t="s">
        <v>19</v>
      </c>
      <c r="D35" s="19"/>
      <c r="E35" s="19"/>
    </row>
    <row r="36" spans="1:5" x14ac:dyDescent="0.25">
      <c r="B36" s="25" t="s">
        <v>53</v>
      </c>
      <c r="C36" s="16"/>
      <c r="D36" s="27">
        <v>6532.95</v>
      </c>
    </row>
    <row r="37" spans="1:5" x14ac:dyDescent="0.25">
      <c r="B37" s="25" t="s">
        <v>45</v>
      </c>
      <c r="E37" s="17"/>
    </row>
    <row r="38" spans="1:5" ht="17.25" x14ac:dyDescent="0.4">
      <c r="A38" s="18" t="s">
        <v>44</v>
      </c>
      <c r="D38" s="17"/>
      <c r="E38" s="24">
        <f>D36+D37</f>
        <v>6532.95</v>
      </c>
    </row>
    <row r="39" spans="1:5" s="18" customFormat="1" x14ac:dyDescent="0.25">
      <c r="D39" s="19" t="s">
        <v>23</v>
      </c>
      <c r="E39" s="23">
        <f>E38+E33</f>
        <v>16693.719999999998</v>
      </c>
    </row>
    <row r="40" spans="1:5" s="18" customFormat="1" x14ac:dyDescent="0.25">
      <c r="D40" s="19"/>
      <c r="E40" s="23"/>
    </row>
    <row r="41" spans="1:5" s="18" customFormat="1" x14ac:dyDescent="0.25">
      <c r="A41" s="18" t="s">
        <v>40</v>
      </c>
      <c r="D41" s="19"/>
      <c r="E41" s="19"/>
    </row>
    <row r="42" spans="1:5" x14ac:dyDescent="0.25">
      <c r="B42" s="25" t="s">
        <v>42</v>
      </c>
      <c r="C42" s="16"/>
      <c r="D42" s="27">
        <v>2537.7399999999998</v>
      </c>
    </row>
    <row r="43" spans="1:5" x14ac:dyDescent="0.25">
      <c r="B43" s="25" t="s">
        <v>41</v>
      </c>
      <c r="D43" s="27">
        <f>2450+150</f>
        <v>2600</v>
      </c>
      <c r="E43" s="17"/>
    </row>
    <row r="44" spans="1:5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D4" sqref="D4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6" width="9.140625" style="25" customWidth="1"/>
    <col min="7" max="7" width="11.5703125" style="25" bestFit="1" customWidth="1"/>
    <col min="8" max="16384" width="9.140625" style="25"/>
  </cols>
  <sheetData>
    <row r="1" spans="1:7" s="18" customFormat="1" x14ac:dyDescent="0.25">
      <c r="A1" s="18" t="s">
        <v>65</v>
      </c>
      <c r="D1" s="19" t="s">
        <v>36</v>
      </c>
      <c r="E1" s="22">
        <v>10160.77</v>
      </c>
      <c r="F1" s="19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7">
        <f>75+75+750+245</f>
        <v>1145</v>
      </c>
      <c r="E4" s="25"/>
    </row>
    <row r="5" spans="1:7" x14ac:dyDescent="0.25">
      <c r="C5" s="25" t="s">
        <v>31</v>
      </c>
      <c r="D5" s="25">
        <v>5</v>
      </c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SUM(D4:D7)</f>
        <v>1150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E14" s="25"/>
      <c r="G14" s="14"/>
    </row>
    <row r="15" spans="1:7" x14ac:dyDescent="0.25">
      <c r="C15" s="25" t="s">
        <v>56</v>
      </c>
      <c r="D15" s="25"/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v>8.59</v>
      </c>
      <c r="E18" s="25"/>
    </row>
    <row r="19" spans="2:7" x14ac:dyDescent="0.25">
      <c r="C19" s="25" t="s">
        <v>7</v>
      </c>
      <c r="D19" s="25"/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14</v>
      </c>
      <c r="D30" s="25"/>
      <c r="E30" s="25"/>
    </row>
    <row r="31" spans="2:7" x14ac:dyDescent="0.25">
      <c r="C31" s="25" t="s">
        <v>59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8.59</v>
      </c>
    </row>
    <row r="33" spans="1:5" s="18" customFormat="1" x14ac:dyDescent="0.25">
      <c r="A33" s="18" t="s">
        <v>24</v>
      </c>
      <c r="D33" s="19"/>
      <c r="E33" s="19">
        <f>E1+E8-E32</f>
        <v>11302.18</v>
      </c>
    </row>
    <row r="35" spans="1:5" s="18" customFormat="1" x14ac:dyDescent="0.25">
      <c r="A35" s="18" t="s">
        <v>19</v>
      </c>
      <c r="D35" s="19"/>
      <c r="E35" s="19"/>
    </row>
    <row r="36" spans="1:5" x14ac:dyDescent="0.25">
      <c r="B36" s="25" t="s">
        <v>53</v>
      </c>
      <c r="C36" s="16"/>
      <c r="D36" s="27">
        <v>6532.95</v>
      </c>
    </row>
    <row r="37" spans="1:5" x14ac:dyDescent="0.25">
      <c r="B37" s="25" t="s">
        <v>45</v>
      </c>
      <c r="E37" s="17"/>
    </row>
    <row r="38" spans="1:5" ht="17.25" x14ac:dyDescent="0.4">
      <c r="A38" s="18" t="s">
        <v>44</v>
      </c>
      <c r="D38" s="17"/>
      <c r="E38" s="24">
        <f>D36+D37</f>
        <v>6532.95</v>
      </c>
    </row>
    <row r="39" spans="1:5" s="18" customFormat="1" x14ac:dyDescent="0.25">
      <c r="D39" s="19" t="s">
        <v>23</v>
      </c>
      <c r="E39" s="23">
        <f>E38+E33</f>
        <v>17835.13</v>
      </c>
    </row>
    <row r="40" spans="1:5" s="18" customFormat="1" x14ac:dyDescent="0.25">
      <c r="D40" s="19"/>
      <c r="E40" s="23"/>
    </row>
    <row r="41" spans="1:5" s="18" customFormat="1" x14ac:dyDescent="0.25">
      <c r="A41" s="18" t="s">
        <v>40</v>
      </c>
      <c r="D41" s="19"/>
      <c r="E41" s="19"/>
    </row>
    <row r="42" spans="1:5" x14ac:dyDescent="0.25">
      <c r="B42" s="25" t="s">
        <v>42</v>
      </c>
      <c r="C42" s="16"/>
      <c r="D42" s="27">
        <v>2537.7399999999998</v>
      </c>
    </row>
    <row r="43" spans="1:5" x14ac:dyDescent="0.25">
      <c r="B43" s="25" t="s">
        <v>41</v>
      </c>
      <c r="D43" s="27">
        <f>2450+150</f>
        <v>2600</v>
      </c>
      <c r="E43" s="17"/>
    </row>
    <row r="44" spans="1:5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D14" sqref="D14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6" width="9.140625" style="25" customWidth="1"/>
    <col min="7" max="7" width="11.5703125" style="25" bestFit="1" customWidth="1"/>
    <col min="8" max="16384" width="9.140625" style="25"/>
  </cols>
  <sheetData>
    <row r="1" spans="1:7" s="18" customFormat="1" x14ac:dyDescent="0.25">
      <c r="A1" s="18" t="s">
        <v>67</v>
      </c>
      <c r="D1" s="19" t="s">
        <v>36</v>
      </c>
      <c r="E1" s="22">
        <v>11302.18</v>
      </c>
      <c r="F1" s="19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7">
        <f>385+1372.54</f>
        <v>1757.54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>
        <v>100</v>
      </c>
      <c r="E7" s="25"/>
    </row>
    <row r="8" spans="1:7" x14ac:dyDescent="0.25">
      <c r="B8" s="18" t="s">
        <v>27</v>
      </c>
      <c r="D8" s="25"/>
      <c r="E8" s="27">
        <f>SUM(D4:D7)</f>
        <v>1857.54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D12" s="27">
        <f>41.06+344.54+156.51+174.46</f>
        <v>716.57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7">
        <v>80</v>
      </c>
      <c r="E14" s="25"/>
      <c r="G14" s="14"/>
    </row>
    <row r="15" spans="1:7" x14ac:dyDescent="0.25">
      <c r="C15" s="25" t="s">
        <v>56</v>
      </c>
      <c r="D15" s="27">
        <v>74.56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v>8.4700000000000006</v>
      </c>
      <c r="E18" s="25"/>
    </row>
    <row r="19" spans="2:7" x14ac:dyDescent="0.25">
      <c r="C19" s="25" t="s">
        <v>7</v>
      </c>
      <c r="D19" s="25"/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14</v>
      </c>
      <c r="D30" s="25"/>
      <c r="E30" s="25"/>
    </row>
    <row r="31" spans="2:7" x14ac:dyDescent="0.25">
      <c r="C31" s="25" t="s">
        <v>59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879.60000000000014</v>
      </c>
    </row>
    <row r="33" spans="1:5" s="18" customFormat="1" x14ac:dyDescent="0.25">
      <c r="A33" s="18" t="s">
        <v>24</v>
      </c>
      <c r="D33" s="19"/>
      <c r="E33" s="19">
        <f>E1+E8-E32</f>
        <v>12280.12</v>
      </c>
    </row>
    <row r="35" spans="1:5" s="18" customFormat="1" x14ac:dyDescent="0.25">
      <c r="A35" s="18" t="s">
        <v>19</v>
      </c>
      <c r="D35" s="19"/>
      <c r="E35" s="19"/>
    </row>
    <row r="36" spans="1:5" x14ac:dyDescent="0.25">
      <c r="B36" s="25" t="s">
        <v>53</v>
      </c>
      <c r="C36" s="16"/>
      <c r="D36" s="27">
        <v>6532.95</v>
      </c>
    </row>
    <row r="37" spans="1:5" x14ac:dyDescent="0.25">
      <c r="B37" s="25" t="s">
        <v>45</v>
      </c>
      <c r="E37" s="17"/>
    </row>
    <row r="38" spans="1:5" ht="17.25" x14ac:dyDescent="0.4">
      <c r="A38" s="18" t="s">
        <v>44</v>
      </c>
      <c r="D38" s="17"/>
      <c r="E38" s="24">
        <f>D36+D37</f>
        <v>6532.95</v>
      </c>
    </row>
    <row r="39" spans="1:5" s="18" customFormat="1" x14ac:dyDescent="0.25">
      <c r="D39" s="19" t="s">
        <v>23</v>
      </c>
      <c r="E39" s="23">
        <f>E38+E33</f>
        <v>18813.07</v>
      </c>
    </row>
    <row r="40" spans="1:5" s="18" customFormat="1" x14ac:dyDescent="0.25">
      <c r="D40" s="19"/>
      <c r="E40" s="23"/>
    </row>
    <row r="41" spans="1:5" s="18" customFormat="1" x14ac:dyDescent="0.25">
      <c r="A41" s="18" t="s">
        <v>40</v>
      </c>
      <c r="D41" s="19"/>
      <c r="E41" s="19"/>
    </row>
    <row r="42" spans="1:5" x14ac:dyDescent="0.25">
      <c r="B42" s="25" t="s">
        <v>42</v>
      </c>
      <c r="C42" s="16"/>
      <c r="D42" s="27">
        <v>2537.7399999999998</v>
      </c>
    </row>
    <row r="43" spans="1:5" x14ac:dyDescent="0.25">
      <c r="B43" s="25" t="s">
        <v>41</v>
      </c>
      <c r="D43" s="27">
        <f>2450+150</f>
        <v>2600</v>
      </c>
      <c r="E43" s="17"/>
    </row>
    <row r="44" spans="1:5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4" sqref="A1:XFD1048576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47</v>
      </c>
      <c r="D1" s="6" t="s">
        <v>36</v>
      </c>
      <c r="E1" s="10">
        <f>'March 2012'!E38</f>
        <v>11508.15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f>475+300+325+100</f>
        <v>1200</v>
      </c>
    </row>
    <row r="5" spans="1:7" x14ac:dyDescent="0.25">
      <c r="C5" t="s">
        <v>31</v>
      </c>
      <c r="D5" s="2">
        <v>0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1200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G12" s="1"/>
    </row>
    <row r="13" spans="1:7" x14ac:dyDescent="0.25">
      <c r="C13" t="s">
        <v>17</v>
      </c>
      <c r="G13" s="1"/>
    </row>
    <row r="14" spans="1:7" x14ac:dyDescent="0.25">
      <c r="C14" t="s">
        <v>35</v>
      </c>
      <c r="G14" s="1"/>
    </row>
    <row r="15" spans="1:7" x14ac:dyDescent="0.25">
      <c r="B15" t="s">
        <v>1</v>
      </c>
      <c r="G15" s="1"/>
    </row>
    <row r="16" spans="1:7" x14ac:dyDescent="0.25">
      <c r="B16" t="s">
        <v>2</v>
      </c>
    </row>
    <row r="17" spans="2:5" x14ac:dyDescent="0.25">
      <c r="C17" t="s">
        <v>6</v>
      </c>
      <c r="D17" s="2">
        <v>7.63</v>
      </c>
    </row>
    <row r="18" spans="2:5" x14ac:dyDescent="0.25">
      <c r="C18" t="s">
        <v>7</v>
      </c>
      <c r="D18" s="2">
        <v>0</v>
      </c>
    </row>
    <row r="19" spans="2:5" x14ac:dyDescent="0.25">
      <c r="B19" t="s">
        <v>3</v>
      </c>
    </row>
    <row r="20" spans="2:5" x14ac:dyDescent="0.25">
      <c r="C20" t="s">
        <v>38</v>
      </c>
      <c r="D20" s="2">
        <v>40</v>
      </c>
    </row>
    <row r="21" spans="2:5" x14ac:dyDescent="0.25">
      <c r="C21" t="s">
        <v>8</v>
      </c>
      <c r="D21" s="2">
        <v>0</v>
      </c>
    </row>
    <row r="22" spans="2:5" x14ac:dyDescent="0.25">
      <c r="C22" t="s">
        <v>9</v>
      </c>
      <c r="D22" s="2">
        <v>0</v>
      </c>
    </row>
    <row r="23" spans="2:5" x14ac:dyDescent="0.25">
      <c r="C23" t="s">
        <v>10</v>
      </c>
      <c r="D23" s="2">
        <v>0</v>
      </c>
    </row>
    <row r="24" spans="2:5" x14ac:dyDescent="0.25">
      <c r="C24" t="s">
        <v>39</v>
      </c>
      <c r="D24" s="2">
        <v>50</v>
      </c>
    </row>
    <row r="25" spans="2:5" x14ac:dyDescent="0.25">
      <c r="B25" t="s">
        <v>4</v>
      </c>
    </row>
    <row r="26" spans="2:5" x14ac:dyDescent="0.25">
      <c r="C26" t="s">
        <v>12</v>
      </c>
      <c r="D26" s="2">
        <v>55</v>
      </c>
    </row>
    <row r="27" spans="2:5" x14ac:dyDescent="0.25">
      <c r="C27" t="s">
        <v>13</v>
      </c>
      <c r="D27" s="2">
        <v>0</v>
      </c>
    </row>
    <row r="28" spans="2:5" x14ac:dyDescent="0.25">
      <c r="B28" t="s">
        <v>5</v>
      </c>
    </row>
    <row r="29" spans="2:5" x14ac:dyDescent="0.25">
      <c r="C29" t="s">
        <v>14</v>
      </c>
    </row>
    <row r="30" spans="2:5" x14ac:dyDescent="0.25">
      <c r="C30" t="s">
        <v>15</v>
      </c>
    </row>
    <row r="31" spans="2:5" x14ac:dyDescent="0.25">
      <c r="C31" t="s">
        <v>16</v>
      </c>
    </row>
    <row r="32" spans="2:5" x14ac:dyDescent="0.25">
      <c r="B32" s="6" t="s">
        <v>33</v>
      </c>
      <c r="E32" s="9">
        <f>SUM(D11:D31)</f>
        <v>152.63</v>
      </c>
    </row>
    <row r="33" spans="1:5" s="5" customFormat="1" x14ac:dyDescent="0.25">
      <c r="A33" s="5" t="s">
        <v>24</v>
      </c>
      <c r="D33" s="6"/>
      <c r="E33" s="6">
        <f>E1+E8-E32</f>
        <v>12555.52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46</v>
      </c>
      <c r="C36" s="3"/>
      <c r="D36" s="2">
        <v>6523.24</v>
      </c>
    </row>
    <row r="37" spans="1:5" x14ac:dyDescent="0.25">
      <c r="B37" t="s">
        <v>45</v>
      </c>
      <c r="D37" s="2">
        <v>0</v>
      </c>
      <c r="E37" s="4"/>
    </row>
    <row r="38" spans="1:5" ht="17.25" x14ac:dyDescent="0.4">
      <c r="A38" s="5" t="s">
        <v>44</v>
      </c>
      <c r="D38" s="4"/>
      <c r="E38" s="12">
        <f>D36+D37</f>
        <v>6523.24</v>
      </c>
    </row>
    <row r="39" spans="1:5" s="5" customFormat="1" x14ac:dyDescent="0.25">
      <c r="D39" s="6" t="s">
        <v>23</v>
      </c>
      <c r="E39" s="11">
        <f>E38+E33</f>
        <v>19078.760000000002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6" width="9.140625" style="25" customWidth="1"/>
    <col min="7" max="7" width="11.5703125" style="25" bestFit="1" customWidth="1"/>
    <col min="8" max="16384" width="9.140625" style="25"/>
  </cols>
  <sheetData>
    <row r="1" spans="1:7" s="18" customFormat="1" x14ac:dyDescent="0.25">
      <c r="A1" s="18" t="s">
        <v>68</v>
      </c>
      <c r="D1" s="19" t="s">
        <v>36</v>
      </c>
      <c r="E1" s="22">
        <v>12280.12</v>
      </c>
      <c r="F1" s="19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7">
        <f>225+475+175+650</f>
        <v>1525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SUM(D4:D7)</f>
        <v>1525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7">
        <v>80</v>
      </c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v>7.36</v>
      </c>
      <c r="E18" s="25"/>
    </row>
    <row r="19" spans="2:7" x14ac:dyDescent="0.25">
      <c r="C19" s="25" t="s">
        <v>7</v>
      </c>
      <c r="D19" s="25">
        <v>20.84</v>
      </c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D27" s="27">
        <v>75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14</v>
      </c>
      <c r="D30" s="25"/>
      <c r="E30" s="25"/>
    </row>
    <row r="31" spans="2:7" x14ac:dyDescent="0.25">
      <c r="C31" s="25" t="s">
        <v>59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183.2</v>
      </c>
    </row>
    <row r="33" spans="1:5" s="18" customFormat="1" x14ac:dyDescent="0.25">
      <c r="A33" s="18" t="s">
        <v>24</v>
      </c>
      <c r="D33" s="19"/>
      <c r="E33" s="19">
        <f>E1+E8-E32</f>
        <v>13621.92</v>
      </c>
    </row>
    <row r="35" spans="1:5" s="18" customFormat="1" x14ac:dyDescent="0.25">
      <c r="A35" s="18" t="s">
        <v>19</v>
      </c>
      <c r="D35" s="19"/>
      <c r="E35" s="19"/>
    </row>
    <row r="36" spans="1:5" x14ac:dyDescent="0.25">
      <c r="B36" s="25" t="s">
        <v>53</v>
      </c>
      <c r="C36" s="16"/>
      <c r="D36" s="27">
        <v>6532.95</v>
      </c>
    </row>
    <row r="37" spans="1:5" x14ac:dyDescent="0.25">
      <c r="B37" s="25" t="s">
        <v>45</v>
      </c>
      <c r="E37" s="17"/>
    </row>
    <row r="38" spans="1:5" ht="17.25" x14ac:dyDescent="0.4">
      <c r="A38" s="18" t="s">
        <v>44</v>
      </c>
      <c r="D38" s="17"/>
      <c r="E38" s="24">
        <f>D36+D37</f>
        <v>6532.95</v>
      </c>
    </row>
    <row r="39" spans="1:5" s="18" customFormat="1" x14ac:dyDescent="0.25">
      <c r="D39" s="19" t="s">
        <v>23</v>
      </c>
      <c r="E39" s="23">
        <f>E38+E33</f>
        <v>20154.87</v>
      </c>
    </row>
    <row r="40" spans="1:5" s="18" customFormat="1" x14ac:dyDescent="0.25">
      <c r="D40" s="19"/>
      <c r="E40" s="23"/>
    </row>
    <row r="41" spans="1:5" s="18" customFormat="1" x14ac:dyDescent="0.25">
      <c r="A41" s="18" t="s">
        <v>40</v>
      </c>
      <c r="D41" s="19"/>
      <c r="E41" s="19"/>
    </row>
    <row r="42" spans="1:5" x14ac:dyDescent="0.25">
      <c r="B42" s="25" t="s">
        <v>42</v>
      </c>
      <c r="C42" s="16"/>
      <c r="D42" s="27">
        <v>2537.7399999999998</v>
      </c>
    </row>
    <row r="43" spans="1:5" x14ac:dyDescent="0.25">
      <c r="B43" s="25" t="s">
        <v>41</v>
      </c>
      <c r="D43" s="27">
        <f>2450+150</f>
        <v>2600</v>
      </c>
      <c r="E43" s="17"/>
    </row>
    <row r="44" spans="1:5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workbookViewId="0">
      <selection activeCell="E33" sqref="E33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6" width="9.140625" style="25" customWidth="1"/>
    <col min="7" max="7" width="11.5703125" style="25" bestFit="1" customWidth="1"/>
    <col min="8" max="16384" width="9.140625" style="25"/>
  </cols>
  <sheetData>
    <row r="1" spans="1:7" s="18" customFormat="1" x14ac:dyDescent="0.25">
      <c r="A1" s="18" t="s">
        <v>69</v>
      </c>
      <c r="D1" s="19" t="s">
        <v>36</v>
      </c>
      <c r="E1" s="22">
        <v>13621.92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7">
        <f>120+205</f>
        <v>325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SUM(D4:D7)</f>
        <v>325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>
        <v>61.25</v>
      </c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v>8.4700000000000006</v>
      </c>
      <c r="E18" s="25"/>
    </row>
    <row r="19" spans="2:7" x14ac:dyDescent="0.25">
      <c r="C19" s="25" t="s">
        <v>7</v>
      </c>
      <c r="D19" s="25">
        <v>180.12</v>
      </c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D22" s="27">
        <v>277.23</v>
      </c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14</v>
      </c>
      <c r="D30" s="27">
        <v>95</v>
      </c>
      <c r="E30" s="25"/>
    </row>
    <row r="31" spans="2:7" x14ac:dyDescent="0.25">
      <c r="C31" s="25" t="s">
        <v>59</v>
      </c>
      <c r="D31" s="27">
        <v>40</v>
      </c>
      <c r="E31" s="25"/>
      <c r="G31" s="20"/>
    </row>
    <row r="32" spans="2:7" x14ac:dyDescent="0.25">
      <c r="B32" s="19" t="s">
        <v>33</v>
      </c>
      <c r="E32" s="21">
        <f>SUM(D11:D31)</f>
        <v>662.07</v>
      </c>
    </row>
    <row r="33" spans="1:7" s="18" customFormat="1" x14ac:dyDescent="0.25">
      <c r="A33" s="18" t="s">
        <v>24</v>
      </c>
      <c r="D33" s="19"/>
      <c r="E33" s="19">
        <f>E1+E8-E32</f>
        <v>13284.85</v>
      </c>
      <c r="G33" s="22"/>
    </row>
    <row r="35" spans="1:7" s="18" customFormat="1" x14ac:dyDescent="0.25">
      <c r="A35" s="18" t="s">
        <v>19</v>
      </c>
      <c r="D35" s="19"/>
      <c r="E35" s="19"/>
    </row>
    <row r="36" spans="1:7" x14ac:dyDescent="0.25">
      <c r="B36" s="25" t="s">
        <v>53</v>
      </c>
      <c r="C36" s="16"/>
      <c r="D36" s="27">
        <v>6532.95</v>
      </c>
    </row>
    <row r="37" spans="1:7" x14ac:dyDescent="0.25">
      <c r="B37" s="25" t="s">
        <v>45</v>
      </c>
      <c r="E37" s="17"/>
    </row>
    <row r="38" spans="1:7" ht="17.25" x14ac:dyDescent="0.4">
      <c r="A38" s="18" t="s">
        <v>44</v>
      </c>
      <c r="D38" s="17"/>
      <c r="E38" s="24">
        <f>D36+D37</f>
        <v>6532.95</v>
      </c>
    </row>
    <row r="39" spans="1:7" s="18" customFormat="1" x14ac:dyDescent="0.25">
      <c r="D39" s="19" t="s">
        <v>23</v>
      </c>
      <c r="E39" s="23">
        <f>E38+E33</f>
        <v>19817.8</v>
      </c>
    </row>
    <row r="40" spans="1:7" s="18" customFormat="1" x14ac:dyDescent="0.25">
      <c r="D40" s="19"/>
      <c r="E40" s="23"/>
    </row>
    <row r="41" spans="1:7" s="18" customFormat="1" x14ac:dyDescent="0.25">
      <c r="A41" s="18" t="s">
        <v>40</v>
      </c>
      <c r="D41" s="19"/>
      <c r="E41" s="19"/>
    </row>
    <row r="42" spans="1:7" x14ac:dyDescent="0.25">
      <c r="B42" s="25" t="s">
        <v>42</v>
      </c>
      <c r="C42" s="16"/>
      <c r="D42" s="27">
        <v>2537.7399999999998</v>
      </c>
    </row>
    <row r="43" spans="1:7" x14ac:dyDescent="0.25">
      <c r="B43" s="25" t="s">
        <v>41</v>
      </c>
      <c r="D43" s="27">
        <f>2450+150</f>
        <v>2600</v>
      </c>
      <c r="E43" s="17"/>
    </row>
    <row r="44" spans="1:7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opLeftCell="A31" workbookViewId="0">
      <selection activeCell="E33" sqref="E33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70</v>
      </c>
      <c r="D1" s="19" t="s">
        <v>36</v>
      </c>
      <c r="E1" s="22">
        <v>13284.85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5">
        <v>270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SUM(D4:D7)</f>
        <v>270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D12" s="27">
        <v>38.33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v>6.82</v>
      </c>
      <c r="E18" s="25"/>
    </row>
    <row r="19" spans="2:7" x14ac:dyDescent="0.25">
      <c r="C19" s="25" t="s">
        <v>7</v>
      </c>
      <c r="D19" s="25"/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D22" s="25">
        <f>637.72+80.12</f>
        <v>717.84</v>
      </c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D27" s="27">
        <v>100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14</v>
      </c>
      <c r="D30" s="25"/>
      <c r="E30" s="25"/>
    </row>
    <row r="31" spans="2:7" x14ac:dyDescent="0.25">
      <c r="C31" s="25" t="s">
        <v>59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862.99</v>
      </c>
    </row>
    <row r="33" spans="1:7" s="18" customFormat="1" x14ac:dyDescent="0.25">
      <c r="A33" s="18" t="s">
        <v>24</v>
      </c>
      <c r="D33" s="19"/>
      <c r="E33" s="19">
        <f>E1+E8-E32</f>
        <v>12691.86</v>
      </c>
      <c r="G33" s="22"/>
    </row>
    <row r="35" spans="1:7" s="18" customFormat="1" x14ac:dyDescent="0.25">
      <c r="A35" s="18" t="s">
        <v>19</v>
      </c>
      <c r="D35" s="19"/>
      <c r="E35" s="19"/>
    </row>
    <row r="36" spans="1:7" x14ac:dyDescent="0.25">
      <c r="B36" s="25" t="s">
        <v>53</v>
      </c>
      <c r="C36" s="16"/>
      <c r="D36" s="27">
        <v>6532.95</v>
      </c>
    </row>
    <row r="37" spans="1:7" x14ac:dyDescent="0.25">
      <c r="B37" s="25" t="s">
        <v>45</v>
      </c>
      <c r="D37" s="27">
        <v>1.62</v>
      </c>
      <c r="E37" s="17"/>
    </row>
    <row r="38" spans="1:7" ht="17.25" x14ac:dyDescent="0.4">
      <c r="A38" s="18" t="s">
        <v>44</v>
      </c>
      <c r="D38" s="17"/>
      <c r="E38" s="24">
        <f>D36+D37</f>
        <v>6534.57</v>
      </c>
    </row>
    <row r="39" spans="1:7" s="18" customFormat="1" x14ac:dyDescent="0.25">
      <c r="D39" s="19" t="s">
        <v>23</v>
      </c>
      <c r="E39" s="23">
        <f>E38+E33</f>
        <v>19226.43</v>
      </c>
    </row>
    <row r="40" spans="1:7" s="18" customFormat="1" x14ac:dyDescent="0.25">
      <c r="D40" s="19"/>
      <c r="E40" s="23"/>
    </row>
    <row r="41" spans="1:7" s="18" customFormat="1" x14ac:dyDescent="0.25">
      <c r="A41" s="18" t="s">
        <v>40</v>
      </c>
      <c r="D41" s="19"/>
      <c r="E41" s="19"/>
    </row>
    <row r="42" spans="1:7" x14ac:dyDescent="0.25">
      <c r="B42" s="25" t="s">
        <v>42</v>
      </c>
      <c r="C42" s="16"/>
      <c r="D42" s="27">
        <v>2537.7399999999998</v>
      </c>
    </row>
    <row r="43" spans="1:7" x14ac:dyDescent="0.25">
      <c r="B43" s="25" t="s">
        <v>41</v>
      </c>
      <c r="D43" s="27">
        <f>2450+150</f>
        <v>2600</v>
      </c>
      <c r="E43" s="17"/>
    </row>
    <row r="44" spans="1:7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D23" sqref="D23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70</v>
      </c>
      <c r="D1" s="19" t="s">
        <v>36</v>
      </c>
      <c r="E1" s="22">
        <v>12691.86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5">
        <v>75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SUM(D4:D7)</f>
        <v>75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f>6.82+6.69+6.82</f>
        <v>20.330000000000002</v>
      </c>
      <c r="E18" s="25"/>
    </row>
    <row r="19" spans="2:7" x14ac:dyDescent="0.25">
      <c r="C19" s="25" t="s">
        <v>7</v>
      </c>
      <c r="D19" s="25"/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D22" s="25"/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D27" s="27">
        <f>75+100</f>
        <v>175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14</v>
      </c>
      <c r="D30" s="25"/>
      <c r="E30" s="25"/>
    </row>
    <row r="31" spans="2:7" x14ac:dyDescent="0.25">
      <c r="C31" s="25" t="s">
        <v>59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195.33</v>
      </c>
    </row>
    <row r="33" spans="1:7" s="18" customFormat="1" x14ac:dyDescent="0.25">
      <c r="A33" s="18" t="s">
        <v>24</v>
      </c>
      <c r="D33" s="19"/>
      <c r="E33" s="19">
        <f>E1+E8-E32</f>
        <v>12571.53</v>
      </c>
      <c r="G33" s="22"/>
    </row>
    <row r="35" spans="1:7" s="18" customFormat="1" x14ac:dyDescent="0.25">
      <c r="A35" s="18" t="s">
        <v>19</v>
      </c>
      <c r="D35" s="19"/>
      <c r="E35" s="19"/>
    </row>
    <row r="36" spans="1:7" x14ac:dyDescent="0.25">
      <c r="B36" s="25" t="s">
        <v>53</v>
      </c>
      <c r="C36" s="16"/>
      <c r="D36" s="27">
        <v>6532.95</v>
      </c>
    </row>
    <row r="37" spans="1:7" x14ac:dyDescent="0.25">
      <c r="B37" s="25" t="s">
        <v>45</v>
      </c>
      <c r="D37" s="27">
        <v>1.62</v>
      </c>
      <c r="E37" s="17"/>
    </row>
    <row r="38" spans="1:7" ht="17.25" x14ac:dyDescent="0.4">
      <c r="A38" s="18" t="s">
        <v>44</v>
      </c>
      <c r="D38" s="17"/>
      <c r="E38" s="24">
        <f>D36+D37</f>
        <v>6534.57</v>
      </c>
    </row>
    <row r="39" spans="1:7" s="18" customFormat="1" x14ac:dyDescent="0.25">
      <c r="D39" s="19" t="s">
        <v>23</v>
      </c>
      <c r="E39" s="23">
        <f>E38+E33</f>
        <v>19106.099999999999</v>
      </c>
    </row>
    <row r="40" spans="1:7" s="18" customFormat="1" x14ac:dyDescent="0.25">
      <c r="D40" s="19"/>
      <c r="E40" s="23"/>
    </row>
    <row r="41" spans="1:7" s="18" customFormat="1" x14ac:dyDescent="0.25">
      <c r="A41" s="18" t="s">
        <v>40</v>
      </c>
      <c r="D41" s="19"/>
      <c r="E41" s="19"/>
    </row>
    <row r="42" spans="1:7" x14ac:dyDescent="0.25">
      <c r="B42" s="25" t="s">
        <v>42</v>
      </c>
      <c r="C42" s="16"/>
      <c r="D42" s="27">
        <v>2537.7399999999998</v>
      </c>
    </row>
    <row r="43" spans="1:7" x14ac:dyDescent="0.25">
      <c r="B43" s="25" t="s">
        <v>41</v>
      </c>
      <c r="D43" s="27">
        <f>2450+150</f>
        <v>2600</v>
      </c>
      <c r="E43" s="17"/>
    </row>
    <row r="44" spans="1:7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activeCell="E38" sqref="E38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71</v>
      </c>
      <c r="D1" s="19" t="s">
        <v>36</v>
      </c>
      <c r="E1" s="22">
        <v>12571.53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5">
        <v>75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SUM(D4:D7)</f>
        <v>75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f>6.82+6.82</f>
        <v>13.64</v>
      </c>
      <c r="E18" s="25"/>
    </row>
    <row r="19" spans="2:7" x14ac:dyDescent="0.25">
      <c r="C19" s="25" t="s">
        <v>7</v>
      </c>
      <c r="D19" s="25"/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D22" s="25"/>
      <c r="E22" s="25"/>
      <c r="F22" s="20"/>
    </row>
    <row r="23" spans="2:7" x14ac:dyDescent="0.25">
      <c r="C23" s="25" t="s">
        <v>9</v>
      </c>
      <c r="D23" s="27">
        <v>206.75</v>
      </c>
      <c r="E23" s="25"/>
    </row>
    <row r="24" spans="2:7" x14ac:dyDescent="0.25">
      <c r="C24" s="25" t="s">
        <v>10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D27" s="27">
        <v>100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72</v>
      </c>
      <c r="D30" s="25">
        <v>76.63</v>
      </c>
      <c r="E30" s="25"/>
    </row>
    <row r="31" spans="2:7" x14ac:dyDescent="0.25">
      <c r="C31" s="25" t="s">
        <v>73</v>
      </c>
      <c r="D31" s="25">
        <v>50</v>
      </c>
      <c r="E31" s="25"/>
      <c r="G31" s="20"/>
    </row>
    <row r="32" spans="2:7" x14ac:dyDescent="0.25">
      <c r="B32" s="19" t="s">
        <v>33</v>
      </c>
      <c r="E32" s="21">
        <f>SUM(D11:D31)</f>
        <v>447.02</v>
      </c>
    </row>
    <row r="33" spans="1:7" s="18" customFormat="1" x14ac:dyDescent="0.25">
      <c r="A33" s="18" t="s">
        <v>24</v>
      </c>
      <c r="D33" s="19"/>
      <c r="E33" s="19">
        <f>E1+E8-E32</f>
        <v>12199.51</v>
      </c>
      <c r="G33" s="22"/>
    </row>
    <row r="35" spans="1:7" s="18" customFormat="1" x14ac:dyDescent="0.25">
      <c r="A35" s="18" t="s">
        <v>19</v>
      </c>
      <c r="D35" s="19"/>
      <c r="E35" s="19"/>
    </row>
    <row r="36" spans="1:7" x14ac:dyDescent="0.25">
      <c r="B36" s="25" t="s">
        <v>53</v>
      </c>
      <c r="C36" s="16"/>
      <c r="D36" s="27">
        <v>6532.95</v>
      </c>
    </row>
    <row r="37" spans="1:7" x14ac:dyDescent="0.25">
      <c r="B37" s="25" t="s">
        <v>45</v>
      </c>
      <c r="D37" s="27">
        <v>1.62</v>
      </c>
      <c r="E37" s="17"/>
    </row>
    <row r="38" spans="1:7" ht="17.25" x14ac:dyDescent="0.4">
      <c r="A38" s="18" t="s">
        <v>44</v>
      </c>
      <c r="D38" s="17"/>
      <c r="E38" s="24">
        <f>D36+D37</f>
        <v>6534.57</v>
      </c>
    </row>
    <row r="39" spans="1:7" s="18" customFormat="1" x14ac:dyDescent="0.25">
      <c r="D39" s="19" t="s">
        <v>23</v>
      </c>
      <c r="E39" s="23">
        <f>E38+E33</f>
        <v>18734.080000000002</v>
      </c>
    </row>
    <row r="40" spans="1:7" s="18" customFormat="1" x14ac:dyDescent="0.25">
      <c r="D40" s="19"/>
      <c r="E40" s="23"/>
    </row>
    <row r="41" spans="1:7" s="18" customFormat="1" x14ac:dyDescent="0.25">
      <c r="A41" s="18" t="s">
        <v>40</v>
      </c>
      <c r="D41" s="19"/>
      <c r="E41" s="19"/>
    </row>
    <row r="42" spans="1:7" x14ac:dyDescent="0.25">
      <c r="B42" s="25" t="s">
        <v>42</v>
      </c>
      <c r="C42" s="16"/>
      <c r="D42" s="27">
        <v>2537.7399999999998</v>
      </c>
    </row>
    <row r="43" spans="1:7" x14ac:dyDescent="0.25">
      <c r="B43" s="25" t="s">
        <v>41</v>
      </c>
      <c r="D43" s="27">
        <f>2450+150</f>
        <v>2600</v>
      </c>
      <c r="E43" s="17"/>
    </row>
    <row r="44" spans="1:7" x14ac:dyDescent="0.25">
      <c r="A44" s="18" t="s">
        <v>43</v>
      </c>
      <c r="D44" s="17"/>
      <c r="E44" s="23">
        <f>D43</f>
        <v>2600</v>
      </c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opLeftCell="A31" workbookViewId="0">
      <selection activeCell="E33" sqref="E33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74</v>
      </c>
      <c r="D1" s="19" t="s">
        <v>36</v>
      </c>
      <c r="E1" s="22">
        <v>12199.51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D3" s="25"/>
      <c r="G3" s="20"/>
    </row>
    <row r="4" spans="1:7" x14ac:dyDescent="0.25">
      <c r="C4" s="25" t="s">
        <v>30</v>
      </c>
      <c r="D4" s="25">
        <f>75+45</f>
        <v>120</v>
      </c>
      <c r="E4" s="25"/>
    </row>
    <row r="5" spans="1:7" x14ac:dyDescent="0.25">
      <c r="C5" s="25" t="s">
        <v>31</v>
      </c>
      <c r="D5" s="25"/>
      <c r="E5" s="25"/>
    </row>
    <row r="6" spans="1:7" x14ac:dyDescent="0.25">
      <c r="C6" s="25" t="s">
        <v>32</v>
      </c>
      <c r="D6" s="25"/>
      <c r="E6" s="25"/>
    </row>
    <row r="7" spans="1:7" x14ac:dyDescent="0.25">
      <c r="C7" s="25" t="s">
        <v>28</v>
      </c>
      <c r="D7" s="25"/>
      <c r="E7" s="25"/>
    </row>
    <row r="8" spans="1:7" x14ac:dyDescent="0.25">
      <c r="B8" s="18" t="s">
        <v>27</v>
      </c>
      <c r="D8" s="25"/>
      <c r="E8" s="27">
        <f>SUM(D4:D7)</f>
        <v>120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B17" s="25" t="s">
        <v>2</v>
      </c>
      <c r="D17" s="25"/>
      <c r="E17" s="25"/>
    </row>
    <row r="18" spans="2:7" x14ac:dyDescent="0.25">
      <c r="C18" s="25" t="s">
        <v>6</v>
      </c>
      <c r="D18" s="27">
        <f>6.82+7.03</f>
        <v>13.850000000000001</v>
      </c>
      <c r="E18" s="25"/>
    </row>
    <row r="19" spans="2:7" x14ac:dyDescent="0.25">
      <c r="C19" s="25" t="s">
        <v>7</v>
      </c>
      <c r="D19" s="25"/>
      <c r="E19" s="25"/>
    </row>
    <row r="20" spans="2:7" x14ac:dyDescent="0.25">
      <c r="B20" s="25" t="s">
        <v>3</v>
      </c>
      <c r="D20" s="25"/>
      <c r="E20" s="25"/>
    </row>
    <row r="21" spans="2:7" x14ac:dyDescent="0.25">
      <c r="C21" s="25" t="s">
        <v>38</v>
      </c>
      <c r="D21" s="25"/>
      <c r="E21" s="25"/>
    </row>
    <row r="22" spans="2:7" x14ac:dyDescent="0.25">
      <c r="C22" s="25" t="s">
        <v>8</v>
      </c>
      <c r="D22" s="25"/>
      <c r="E22" s="25"/>
      <c r="F22" s="20"/>
    </row>
    <row r="23" spans="2:7" x14ac:dyDescent="0.25">
      <c r="C23" s="25" t="s">
        <v>9</v>
      </c>
      <c r="E23" s="25"/>
    </row>
    <row r="24" spans="2:7" x14ac:dyDescent="0.25">
      <c r="C24" s="25" t="s">
        <v>10</v>
      </c>
      <c r="D24" s="27">
        <f>150+711.18</f>
        <v>861.18</v>
      </c>
      <c r="E24" s="25"/>
    </row>
    <row r="25" spans="2:7" x14ac:dyDescent="0.25">
      <c r="C25" s="25" t="s">
        <v>63</v>
      </c>
      <c r="D25" s="25"/>
      <c r="E25" s="25"/>
    </row>
    <row r="26" spans="2:7" x14ac:dyDescent="0.25">
      <c r="B26" s="25" t="s">
        <v>4</v>
      </c>
      <c r="D26" s="25"/>
      <c r="E26" s="25"/>
    </row>
    <row r="27" spans="2:7" x14ac:dyDescent="0.25">
      <c r="C27" s="25" t="s">
        <v>12</v>
      </c>
      <c r="E27" s="25"/>
    </row>
    <row r="28" spans="2:7" x14ac:dyDescent="0.25">
      <c r="C28" s="25" t="s">
        <v>13</v>
      </c>
      <c r="D28" s="25"/>
      <c r="E28" s="25"/>
    </row>
    <row r="29" spans="2:7" x14ac:dyDescent="0.25">
      <c r="B29" s="25" t="s">
        <v>5</v>
      </c>
      <c r="D29" s="25"/>
      <c r="E29" s="25"/>
    </row>
    <row r="30" spans="2:7" x14ac:dyDescent="0.25">
      <c r="C30" s="25" t="s">
        <v>72</v>
      </c>
      <c r="D30" s="25"/>
      <c r="E30" s="25"/>
    </row>
    <row r="31" spans="2:7" x14ac:dyDescent="0.25">
      <c r="C31" s="25" t="s">
        <v>73</v>
      </c>
      <c r="D31" s="25"/>
      <c r="E31" s="25"/>
      <c r="G31" s="20"/>
    </row>
    <row r="32" spans="2:7" x14ac:dyDescent="0.25">
      <c r="B32" s="19" t="s">
        <v>33</v>
      </c>
      <c r="E32" s="21">
        <f>SUM(D11:D31)</f>
        <v>875.03</v>
      </c>
    </row>
    <row r="33" spans="1:7" s="18" customFormat="1" x14ac:dyDescent="0.25">
      <c r="A33" s="18" t="s">
        <v>24</v>
      </c>
      <c r="D33" s="19"/>
      <c r="E33" s="19">
        <f>E1+E8-E32</f>
        <v>11444.48</v>
      </c>
      <c r="G33" s="22"/>
    </row>
    <row r="35" spans="1:7" s="18" customFormat="1" x14ac:dyDescent="0.25">
      <c r="A35" s="18" t="s">
        <v>19</v>
      </c>
      <c r="D35" s="19"/>
      <c r="E35" s="19"/>
    </row>
    <row r="36" spans="1:7" x14ac:dyDescent="0.25">
      <c r="B36" s="25" t="s">
        <v>75</v>
      </c>
      <c r="C36" s="16"/>
      <c r="D36" s="27">
        <v>6534.57</v>
      </c>
    </row>
    <row r="37" spans="1:7" x14ac:dyDescent="0.25">
      <c r="B37" s="25" t="s">
        <v>45</v>
      </c>
      <c r="D37" s="27">
        <v>1.62</v>
      </c>
      <c r="E37" s="17"/>
    </row>
    <row r="38" spans="1:7" ht="17.25" x14ac:dyDescent="0.4">
      <c r="A38" s="18" t="s">
        <v>44</v>
      </c>
      <c r="D38" s="17"/>
      <c r="E38" s="24">
        <f>D36+D37</f>
        <v>6536.19</v>
      </c>
    </row>
    <row r="39" spans="1:7" s="18" customFormat="1" x14ac:dyDescent="0.25">
      <c r="D39" s="19" t="s">
        <v>23</v>
      </c>
      <c r="E39" s="23">
        <f>E38+E33</f>
        <v>17980.669999999998</v>
      </c>
    </row>
    <row r="40" spans="1:7" s="18" customFormat="1" x14ac:dyDescent="0.25">
      <c r="D40" s="19"/>
      <c r="E40" s="23"/>
    </row>
    <row r="41" spans="1:7" s="18" customFormat="1" x14ac:dyDescent="0.25">
      <c r="A41" s="18" t="s">
        <v>40</v>
      </c>
      <c r="D41" s="19"/>
      <c r="E41" s="19"/>
    </row>
    <row r="42" spans="1:7" x14ac:dyDescent="0.25">
      <c r="B42" s="25" t="s">
        <v>42</v>
      </c>
      <c r="C42" s="16"/>
      <c r="D42" s="27">
        <v>2537.7399999999998</v>
      </c>
    </row>
    <row r="43" spans="1:7" x14ac:dyDescent="0.25">
      <c r="B43" s="25" t="s">
        <v>41</v>
      </c>
      <c r="D43" s="27">
        <f>2450+150</f>
        <v>2600</v>
      </c>
      <c r="E43" s="17"/>
    </row>
    <row r="44" spans="1:7" x14ac:dyDescent="0.25">
      <c r="A44" s="18" t="s">
        <v>43</v>
      </c>
      <c r="D44" s="17"/>
      <c r="E44" s="23">
        <f>D43</f>
        <v>2600</v>
      </c>
    </row>
  </sheetData>
  <pageMargins left="0.25" right="0.25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opLeftCell="A7" workbookViewId="0">
      <selection activeCell="E34" sqref="E34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76</v>
      </c>
      <c r="D1" s="19" t="s">
        <v>36</v>
      </c>
      <c r="E1" s="22">
        <v>11444.48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G3" s="20"/>
    </row>
    <row r="4" spans="1:7" x14ac:dyDescent="0.25">
      <c r="C4" s="25" t="s">
        <v>30</v>
      </c>
      <c r="D4" s="27">
        <f>400+600+350</f>
        <v>1350</v>
      </c>
      <c r="E4" s="25"/>
    </row>
    <row r="5" spans="1:7" x14ac:dyDescent="0.25">
      <c r="C5" s="25" t="s">
        <v>31</v>
      </c>
      <c r="E5" s="25"/>
    </row>
    <row r="6" spans="1:7" x14ac:dyDescent="0.25">
      <c r="C6" s="25" t="s">
        <v>32</v>
      </c>
      <c r="E6" s="25"/>
    </row>
    <row r="7" spans="1:7" x14ac:dyDescent="0.25">
      <c r="C7" s="25" t="s">
        <v>28</v>
      </c>
      <c r="D7" s="27">
        <v>100</v>
      </c>
      <c r="E7" s="25"/>
    </row>
    <row r="8" spans="1:7" x14ac:dyDescent="0.25">
      <c r="B8" s="18" t="s">
        <v>27</v>
      </c>
      <c r="D8" s="25"/>
      <c r="E8" s="27">
        <f>SUM(D4:D7)</f>
        <v>1450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D12" s="27">
        <f>35.9+244.72</f>
        <v>280.62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D15" s="27">
        <v>74.56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C17" s="25" t="s">
        <v>77</v>
      </c>
      <c r="D17" s="25">
        <v>174.46</v>
      </c>
      <c r="E17" s="25"/>
    </row>
    <row r="18" spans="2:7" x14ac:dyDescent="0.25">
      <c r="B18" s="25" t="s">
        <v>2</v>
      </c>
      <c r="D18" s="25"/>
      <c r="E18" s="25"/>
    </row>
    <row r="19" spans="2:7" x14ac:dyDescent="0.25">
      <c r="C19" s="25" t="s">
        <v>6</v>
      </c>
      <c r="D19" s="27">
        <v>6.92</v>
      </c>
      <c r="E19" s="25"/>
    </row>
    <row r="20" spans="2:7" x14ac:dyDescent="0.25">
      <c r="C20" s="25" t="s">
        <v>7</v>
      </c>
      <c r="D20" s="25"/>
      <c r="E20" s="25"/>
    </row>
    <row r="21" spans="2:7" x14ac:dyDescent="0.25">
      <c r="B21" s="25" t="s">
        <v>3</v>
      </c>
      <c r="D21" s="25"/>
      <c r="E21" s="25"/>
    </row>
    <row r="22" spans="2:7" x14ac:dyDescent="0.25">
      <c r="C22" s="25" t="s">
        <v>38</v>
      </c>
      <c r="E22" s="25"/>
    </row>
    <row r="23" spans="2:7" x14ac:dyDescent="0.25">
      <c r="C23" s="25" t="s">
        <v>8</v>
      </c>
      <c r="E23" s="25"/>
      <c r="F23" s="20"/>
    </row>
    <row r="24" spans="2:7" x14ac:dyDescent="0.25">
      <c r="C24" s="25" t="s">
        <v>9</v>
      </c>
      <c r="E24" s="25"/>
    </row>
    <row r="25" spans="2:7" x14ac:dyDescent="0.25">
      <c r="C25" s="25" t="s">
        <v>10</v>
      </c>
      <c r="E25" s="25"/>
    </row>
    <row r="26" spans="2:7" x14ac:dyDescent="0.25">
      <c r="C26" s="25" t="s">
        <v>63</v>
      </c>
      <c r="D26" s="27">
        <v>50</v>
      </c>
      <c r="E26" s="25"/>
    </row>
    <row r="27" spans="2:7" x14ac:dyDescent="0.25">
      <c r="B27" s="25" t="s">
        <v>4</v>
      </c>
      <c r="D27" s="25"/>
      <c r="E27" s="25"/>
    </row>
    <row r="28" spans="2:7" x14ac:dyDescent="0.25">
      <c r="C28" s="25" t="s">
        <v>12</v>
      </c>
      <c r="D28" s="27">
        <v>75</v>
      </c>
      <c r="E28" s="25"/>
    </row>
    <row r="29" spans="2:7" x14ac:dyDescent="0.25">
      <c r="C29" s="25" t="s">
        <v>13</v>
      </c>
      <c r="D29" s="25"/>
      <c r="E29" s="25"/>
    </row>
    <row r="30" spans="2:7" x14ac:dyDescent="0.25">
      <c r="B30" s="25" t="s">
        <v>5</v>
      </c>
      <c r="D30" s="25"/>
      <c r="E30" s="25"/>
    </row>
    <row r="31" spans="2:7" x14ac:dyDescent="0.25">
      <c r="C31" s="25" t="s">
        <v>72</v>
      </c>
      <c r="D31" s="25"/>
      <c r="E31" s="25"/>
    </row>
    <row r="32" spans="2:7" x14ac:dyDescent="0.25">
      <c r="C32" s="25" t="s">
        <v>73</v>
      </c>
      <c r="D32" s="25"/>
      <c r="E32" s="25"/>
      <c r="G32" s="20"/>
    </row>
    <row r="33" spans="1:7" x14ac:dyDescent="0.25">
      <c r="B33" s="19" t="s">
        <v>33</v>
      </c>
      <c r="E33" s="21">
        <f>SUM(D11:D32)</f>
        <v>661.56</v>
      </c>
    </row>
    <row r="34" spans="1:7" s="18" customFormat="1" x14ac:dyDescent="0.25">
      <c r="A34" s="18" t="s">
        <v>24</v>
      </c>
      <c r="D34" s="19"/>
      <c r="E34" s="19">
        <f>E1+E8-E33</f>
        <v>12232.92</v>
      </c>
      <c r="G34" s="22"/>
    </row>
    <row r="36" spans="1:7" s="18" customFormat="1" x14ac:dyDescent="0.25">
      <c r="A36" s="18" t="s">
        <v>19</v>
      </c>
      <c r="D36" s="19"/>
      <c r="E36" s="19"/>
    </row>
    <row r="37" spans="1:7" x14ac:dyDescent="0.25">
      <c r="B37" s="25" t="s">
        <v>75</v>
      </c>
      <c r="C37" s="16"/>
      <c r="D37" s="27">
        <v>6536.19</v>
      </c>
    </row>
    <row r="38" spans="1:7" x14ac:dyDescent="0.25">
      <c r="B38" s="25" t="s">
        <v>45</v>
      </c>
      <c r="D38" s="27">
        <v>0</v>
      </c>
      <c r="E38" s="17"/>
    </row>
    <row r="39" spans="1:7" ht="17.25" x14ac:dyDescent="0.4">
      <c r="A39" s="18" t="s">
        <v>44</v>
      </c>
      <c r="D39" s="17"/>
      <c r="E39" s="24">
        <f>D37+D38</f>
        <v>6536.19</v>
      </c>
    </row>
    <row r="40" spans="1:7" s="18" customFormat="1" x14ac:dyDescent="0.25">
      <c r="D40" s="19" t="s">
        <v>23</v>
      </c>
      <c r="E40" s="23">
        <f>E39+E34</f>
        <v>18769.11</v>
      </c>
    </row>
    <row r="41" spans="1:7" s="18" customFormat="1" x14ac:dyDescent="0.25">
      <c r="D41" s="19"/>
      <c r="E41" s="23"/>
    </row>
    <row r="42" spans="1:7" s="18" customFormat="1" x14ac:dyDescent="0.25">
      <c r="A42" s="18" t="s">
        <v>40</v>
      </c>
      <c r="D42" s="19"/>
      <c r="E42" s="19"/>
    </row>
    <row r="43" spans="1:7" x14ac:dyDescent="0.25">
      <c r="B43" s="25" t="s">
        <v>42</v>
      </c>
      <c r="C43" s="16"/>
      <c r="D43" s="27">
        <f>2537.74+174.46</f>
        <v>2712.2</v>
      </c>
    </row>
    <row r="44" spans="1:7" x14ac:dyDescent="0.25">
      <c r="B44" s="25" t="s">
        <v>41</v>
      </c>
      <c r="D44" s="27">
        <v>2700</v>
      </c>
      <c r="E44" s="17"/>
    </row>
    <row r="45" spans="1:7" x14ac:dyDescent="0.25">
      <c r="A45" s="18" t="s">
        <v>43</v>
      </c>
      <c r="D45" s="17"/>
      <c r="E45" s="23">
        <f>D44-D43</f>
        <v>-12.199999999999818</v>
      </c>
    </row>
  </sheetData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workbookViewId="0">
      <selection activeCell="A16" sqref="A1:XFD1048576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78</v>
      </c>
      <c r="D1" s="19" t="s">
        <v>36</v>
      </c>
      <c r="E1" s="22">
        <v>12232.92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G3" s="20"/>
    </row>
    <row r="4" spans="1:7" x14ac:dyDescent="0.25">
      <c r="C4" s="25" t="s">
        <v>30</v>
      </c>
      <c r="D4" s="27">
        <f>100+900+325+150+400</f>
        <v>1875</v>
      </c>
      <c r="E4" s="25"/>
    </row>
    <row r="5" spans="1:7" x14ac:dyDescent="0.25">
      <c r="C5" s="25" t="s">
        <v>31</v>
      </c>
      <c r="E5" s="25"/>
    </row>
    <row r="6" spans="1:7" x14ac:dyDescent="0.25">
      <c r="C6" s="25" t="s">
        <v>32</v>
      </c>
      <c r="E6" s="25"/>
    </row>
    <row r="7" spans="1:7" x14ac:dyDescent="0.25">
      <c r="C7" s="25" t="s">
        <v>28</v>
      </c>
      <c r="E7" s="25"/>
    </row>
    <row r="8" spans="1:7" x14ac:dyDescent="0.25">
      <c r="B8" s="18" t="s">
        <v>27</v>
      </c>
      <c r="D8" s="25"/>
      <c r="E8" s="27">
        <f>SUM(D4:D7)</f>
        <v>1875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D12" s="27">
        <f>230.99+269.5</f>
        <v>500.49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>
        <v>80</v>
      </c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>
        <v>61.25</v>
      </c>
      <c r="E16" s="25"/>
    </row>
    <row r="17" spans="2:7" x14ac:dyDescent="0.25">
      <c r="C17" s="25" t="s">
        <v>77</v>
      </c>
      <c r="D17" s="25"/>
      <c r="E17" s="25"/>
    </row>
    <row r="18" spans="2:7" x14ac:dyDescent="0.25">
      <c r="B18" s="25" t="s">
        <v>2</v>
      </c>
      <c r="D18" s="25"/>
      <c r="E18" s="25"/>
    </row>
    <row r="19" spans="2:7" x14ac:dyDescent="0.25">
      <c r="C19" s="25" t="s">
        <v>6</v>
      </c>
      <c r="D19" s="27">
        <v>6.82</v>
      </c>
      <c r="E19" s="25"/>
    </row>
    <row r="20" spans="2:7" x14ac:dyDescent="0.25">
      <c r="C20" s="25" t="s">
        <v>7</v>
      </c>
      <c r="D20" s="25"/>
      <c r="E20" s="25"/>
    </row>
    <row r="21" spans="2:7" x14ac:dyDescent="0.25">
      <c r="B21" s="25" t="s">
        <v>3</v>
      </c>
      <c r="D21" s="25"/>
      <c r="E21" s="25"/>
    </row>
    <row r="22" spans="2:7" x14ac:dyDescent="0.25">
      <c r="C22" s="25" t="s">
        <v>38</v>
      </c>
      <c r="E22" s="25"/>
    </row>
    <row r="23" spans="2:7" x14ac:dyDescent="0.25">
      <c r="C23" s="25" t="s">
        <v>8</v>
      </c>
      <c r="E23" s="25"/>
      <c r="F23" s="20"/>
    </row>
    <row r="24" spans="2:7" x14ac:dyDescent="0.25">
      <c r="C24" s="25" t="s">
        <v>9</v>
      </c>
      <c r="E24" s="25"/>
    </row>
    <row r="25" spans="2:7" x14ac:dyDescent="0.25">
      <c r="C25" s="25" t="s">
        <v>10</v>
      </c>
      <c r="E25" s="25"/>
    </row>
    <row r="26" spans="2:7" x14ac:dyDescent="0.25">
      <c r="C26" s="25" t="s">
        <v>79</v>
      </c>
      <c r="D26" s="27">
        <v>25.56</v>
      </c>
      <c r="E26" s="25"/>
    </row>
    <row r="27" spans="2:7" x14ac:dyDescent="0.25">
      <c r="B27" s="25" t="s">
        <v>4</v>
      </c>
      <c r="D27" s="25"/>
      <c r="E27" s="25"/>
    </row>
    <row r="28" spans="2:7" x14ac:dyDescent="0.25">
      <c r="C28" s="25" t="s">
        <v>12</v>
      </c>
      <c r="E28" s="25"/>
    </row>
    <row r="29" spans="2:7" x14ac:dyDescent="0.25">
      <c r="C29" s="25" t="s">
        <v>13</v>
      </c>
      <c r="D29" s="25"/>
      <c r="E29" s="25"/>
    </row>
    <row r="30" spans="2:7" x14ac:dyDescent="0.25">
      <c r="B30" s="25" t="s">
        <v>5</v>
      </c>
      <c r="D30" s="25"/>
      <c r="E30" s="25"/>
    </row>
    <row r="31" spans="2:7" x14ac:dyDescent="0.25">
      <c r="C31" s="25" t="s">
        <v>72</v>
      </c>
      <c r="D31" s="25"/>
      <c r="E31" s="25"/>
    </row>
    <row r="32" spans="2:7" x14ac:dyDescent="0.25">
      <c r="C32" s="25" t="s">
        <v>73</v>
      </c>
      <c r="D32" s="25"/>
      <c r="E32" s="25"/>
      <c r="G32" s="20"/>
    </row>
    <row r="33" spans="1:7" x14ac:dyDescent="0.25">
      <c r="B33" s="19" t="s">
        <v>33</v>
      </c>
      <c r="E33" s="21">
        <f>SUM(D11:D32)</f>
        <v>674.12</v>
      </c>
    </row>
    <row r="34" spans="1:7" s="18" customFormat="1" x14ac:dyDescent="0.25">
      <c r="A34" s="18" t="s">
        <v>24</v>
      </c>
      <c r="D34" s="19"/>
      <c r="E34" s="19">
        <f>E1+E8-E33</f>
        <v>13433.8</v>
      </c>
      <c r="G34" s="22"/>
    </row>
    <row r="36" spans="1:7" s="18" customFormat="1" x14ac:dyDescent="0.25">
      <c r="A36" s="18" t="s">
        <v>19</v>
      </c>
      <c r="D36" s="19"/>
      <c r="E36" s="19"/>
    </row>
    <row r="37" spans="1:7" x14ac:dyDescent="0.25">
      <c r="B37" s="25" t="s">
        <v>75</v>
      </c>
      <c r="C37" s="16"/>
      <c r="D37" s="27">
        <v>6536.19</v>
      </c>
    </row>
    <row r="38" spans="1:7" x14ac:dyDescent="0.25">
      <c r="B38" s="25" t="s">
        <v>45</v>
      </c>
      <c r="D38" s="27">
        <v>0</v>
      </c>
      <c r="E38" s="17"/>
    </row>
    <row r="39" spans="1:7" ht="17.25" x14ac:dyDescent="0.4">
      <c r="A39" s="18" t="s">
        <v>44</v>
      </c>
      <c r="D39" s="17"/>
      <c r="E39" s="24">
        <f>D37+D38</f>
        <v>6536.19</v>
      </c>
    </row>
    <row r="40" spans="1:7" s="18" customFormat="1" x14ac:dyDescent="0.25">
      <c r="D40" s="19" t="s">
        <v>23</v>
      </c>
      <c r="E40" s="23">
        <f>E39+E34</f>
        <v>19969.989999999998</v>
      </c>
    </row>
    <row r="41" spans="1:7" s="18" customFormat="1" x14ac:dyDescent="0.25">
      <c r="D41" s="19"/>
      <c r="E41" s="23"/>
    </row>
    <row r="42" spans="1:7" s="18" customFormat="1" x14ac:dyDescent="0.25">
      <c r="A42" s="18" t="s">
        <v>40</v>
      </c>
      <c r="D42" s="19"/>
      <c r="E42" s="19"/>
    </row>
    <row r="43" spans="1:7" x14ac:dyDescent="0.25">
      <c r="B43" s="25" t="s">
        <v>42</v>
      </c>
      <c r="C43" s="16"/>
      <c r="D43" s="27">
        <f>2537.74+174.46</f>
        <v>2712.2</v>
      </c>
    </row>
    <row r="44" spans="1:7" x14ac:dyDescent="0.25">
      <c r="B44" s="25" t="s">
        <v>41</v>
      </c>
      <c r="D44" s="27">
        <v>2700</v>
      </c>
      <c r="E44" s="17"/>
    </row>
    <row r="45" spans="1:7" x14ac:dyDescent="0.25">
      <c r="A45" s="18" t="s">
        <v>43</v>
      </c>
      <c r="D45" s="17"/>
      <c r="E45" s="23">
        <f>D44-D43</f>
        <v>-12.199999999999818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1" workbookViewId="0">
      <selection activeCell="E34" sqref="E34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80</v>
      </c>
      <c r="D1" s="19" t="s">
        <v>36</v>
      </c>
      <c r="E1" s="22">
        <v>13433.8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G3" s="20"/>
    </row>
    <row r="4" spans="1:7" x14ac:dyDescent="0.25">
      <c r="C4" s="25" t="s">
        <v>30</v>
      </c>
      <c r="D4" s="27">
        <f>700+225+100</f>
        <v>1025</v>
      </c>
      <c r="E4" s="25"/>
    </row>
    <row r="5" spans="1:7" x14ac:dyDescent="0.25">
      <c r="C5" s="25" t="s">
        <v>31</v>
      </c>
      <c r="E5" s="25"/>
    </row>
    <row r="6" spans="1:7" x14ac:dyDescent="0.25">
      <c r="C6" s="25" t="s">
        <v>32</v>
      </c>
      <c r="E6" s="25"/>
    </row>
    <row r="7" spans="1:7" x14ac:dyDescent="0.25">
      <c r="C7" s="25" t="s">
        <v>28</v>
      </c>
      <c r="E7" s="25"/>
    </row>
    <row r="8" spans="1:7" x14ac:dyDescent="0.25">
      <c r="B8" s="18" t="s">
        <v>27</v>
      </c>
      <c r="D8" s="25"/>
      <c r="E8" s="27">
        <f>SUM(D4:D7)</f>
        <v>1025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C17" s="25" t="s">
        <v>77</v>
      </c>
      <c r="D17" s="25"/>
      <c r="E17" s="25"/>
    </row>
    <row r="18" spans="2:7" x14ac:dyDescent="0.25">
      <c r="B18" s="25" t="s">
        <v>2</v>
      </c>
      <c r="D18" s="25"/>
      <c r="E18" s="25"/>
    </row>
    <row r="19" spans="2:7" x14ac:dyDescent="0.25">
      <c r="C19" s="25" t="s">
        <v>6</v>
      </c>
      <c r="D19" s="27">
        <v>6.92</v>
      </c>
      <c r="E19" s="25"/>
    </row>
    <row r="20" spans="2:7" x14ac:dyDescent="0.25">
      <c r="C20" s="25" t="s">
        <v>7</v>
      </c>
      <c r="D20" s="25"/>
      <c r="E20" s="25"/>
    </row>
    <row r="21" spans="2:7" x14ac:dyDescent="0.25">
      <c r="B21" s="25" t="s">
        <v>3</v>
      </c>
      <c r="D21" s="25"/>
      <c r="E21" s="25"/>
    </row>
    <row r="22" spans="2:7" x14ac:dyDescent="0.25">
      <c r="C22" s="25" t="s">
        <v>38</v>
      </c>
      <c r="E22" s="25"/>
    </row>
    <row r="23" spans="2:7" x14ac:dyDescent="0.25">
      <c r="C23" s="25" t="s">
        <v>8</v>
      </c>
      <c r="E23" s="25"/>
      <c r="F23" s="20"/>
    </row>
    <row r="24" spans="2:7" x14ac:dyDescent="0.25">
      <c r="C24" s="25" t="s">
        <v>9</v>
      </c>
      <c r="E24" s="25"/>
    </row>
    <row r="25" spans="2:7" x14ac:dyDescent="0.25">
      <c r="C25" s="25" t="s">
        <v>10</v>
      </c>
      <c r="E25" s="25"/>
    </row>
    <row r="26" spans="2:7" x14ac:dyDescent="0.25">
      <c r="C26" s="25" t="s">
        <v>11</v>
      </c>
      <c r="D26" s="27">
        <f>34.96+14.72</f>
        <v>49.68</v>
      </c>
      <c r="E26" s="25"/>
    </row>
    <row r="27" spans="2:7" x14ac:dyDescent="0.25">
      <c r="B27" s="25" t="s">
        <v>4</v>
      </c>
      <c r="D27" s="25"/>
      <c r="E27" s="25"/>
    </row>
    <row r="28" spans="2:7" x14ac:dyDescent="0.25">
      <c r="C28" s="25" t="s">
        <v>12</v>
      </c>
      <c r="D28" s="27">
        <v>100</v>
      </c>
      <c r="E28" s="25"/>
    </row>
    <row r="29" spans="2:7" x14ac:dyDescent="0.25">
      <c r="C29" s="25" t="s">
        <v>13</v>
      </c>
      <c r="D29" s="25"/>
      <c r="E29" s="25"/>
    </row>
    <row r="30" spans="2:7" x14ac:dyDescent="0.25">
      <c r="B30" s="25" t="s">
        <v>5</v>
      </c>
      <c r="D30" s="25"/>
      <c r="E30" s="25"/>
    </row>
    <row r="31" spans="2:7" x14ac:dyDescent="0.25">
      <c r="C31" s="25" t="s">
        <v>72</v>
      </c>
      <c r="D31" s="25"/>
      <c r="E31" s="25"/>
    </row>
    <row r="32" spans="2:7" x14ac:dyDescent="0.25">
      <c r="C32" s="25" t="s">
        <v>73</v>
      </c>
      <c r="D32" s="25"/>
      <c r="E32" s="25"/>
      <c r="G32" s="20"/>
    </row>
    <row r="33" spans="1:7" x14ac:dyDescent="0.25">
      <c r="B33" s="19" t="s">
        <v>33</v>
      </c>
      <c r="E33" s="21">
        <f>SUM(D11:D32)</f>
        <v>156.6</v>
      </c>
    </row>
    <row r="34" spans="1:7" s="18" customFormat="1" x14ac:dyDescent="0.25">
      <c r="A34" s="18" t="s">
        <v>24</v>
      </c>
      <c r="D34" s="19"/>
      <c r="E34" s="19">
        <f>E1+E8-E33</f>
        <v>14302.199999999999</v>
      </c>
      <c r="G34" s="22"/>
    </row>
    <row r="36" spans="1:7" s="18" customFormat="1" x14ac:dyDescent="0.25">
      <c r="A36" s="18" t="s">
        <v>19</v>
      </c>
      <c r="D36" s="19"/>
      <c r="E36" s="19"/>
    </row>
    <row r="37" spans="1:7" x14ac:dyDescent="0.25">
      <c r="B37" s="25" t="s">
        <v>75</v>
      </c>
      <c r="C37" s="16"/>
      <c r="D37" s="27">
        <v>6536.19</v>
      </c>
    </row>
    <row r="38" spans="1:7" x14ac:dyDescent="0.25">
      <c r="B38" s="25" t="s">
        <v>45</v>
      </c>
      <c r="D38" s="27">
        <v>0</v>
      </c>
      <c r="E38" s="17"/>
    </row>
    <row r="39" spans="1:7" ht="17.25" x14ac:dyDescent="0.4">
      <c r="A39" s="18" t="s">
        <v>44</v>
      </c>
      <c r="D39" s="17"/>
      <c r="E39" s="24">
        <f>D37+D38</f>
        <v>6536.19</v>
      </c>
    </row>
    <row r="40" spans="1:7" s="18" customFormat="1" x14ac:dyDescent="0.25">
      <c r="D40" s="19" t="s">
        <v>23</v>
      </c>
      <c r="E40" s="23">
        <f>E39+E34</f>
        <v>20838.39</v>
      </c>
    </row>
    <row r="41" spans="1:7" s="18" customFormat="1" x14ac:dyDescent="0.25">
      <c r="D41" s="19"/>
      <c r="E41" s="23"/>
    </row>
    <row r="42" spans="1:7" s="18" customFormat="1" x14ac:dyDescent="0.25">
      <c r="A42" s="18" t="s">
        <v>40</v>
      </c>
      <c r="D42" s="19"/>
      <c r="E42" s="19"/>
    </row>
    <row r="43" spans="1:7" x14ac:dyDescent="0.25">
      <c r="B43" s="25" t="s">
        <v>42</v>
      </c>
      <c r="C43" s="16"/>
      <c r="D43" s="27">
        <f>2537.74+174.46</f>
        <v>2712.2</v>
      </c>
    </row>
    <row r="44" spans="1:7" x14ac:dyDescent="0.25">
      <c r="B44" s="25" t="s">
        <v>41</v>
      </c>
      <c r="D44" s="27">
        <v>2700</v>
      </c>
      <c r="E44" s="17"/>
    </row>
    <row r="45" spans="1:7" x14ac:dyDescent="0.25">
      <c r="A45" s="18" t="s">
        <v>43</v>
      </c>
      <c r="D45" s="17"/>
      <c r="E45" s="23">
        <f>D44-D43</f>
        <v>-12.199999999999818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1" workbookViewId="0">
      <selection activeCell="E34" sqref="E34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81</v>
      </c>
      <c r="D1" s="19" t="s">
        <v>36</v>
      </c>
      <c r="E1" s="22">
        <v>14302.2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G3" s="20"/>
    </row>
    <row r="4" spans="1:7" x14ac:dyDescent="0.25">
      <c r="C4" s="25" t="s">
        <v>30</v>
      </c>
      <c r="D4" s="27">
        <f>100+50+100</f>
        <v>250</v>
      </c>
      <c r="E4" s="25"/>
    </row>
    <row r="5" spans="1:7" x14ac:dyDescent="0.25">
      <c r="C5" s="25" t="s">
        <v>31</v>
      </c>
      <c r="E5" s="25"/>
    </row>
    <row r="6" spans="1:7" x14ac:dyDescent="0.25">
      <c r="C6" s="25" t="s">
        <v>32</v>
      </c>
      <c r="E6" s="25"/>
    </row>
    <row r="7" spans="1:7" x14ac:dyDescent="0.25">
      <c r="C7" s="25" t="s">
        <v>28</v>
      </c>
      <c r="E7" s="25"/>
    </row>
    <row r="8" spans="1:7" x14ac:dyDescent="0.25">
      <c r="B8" s="18" t="s">
        <v>27</v>
      </c>
      <c r="D8" s="25"/>
      <c r="E8" s="27">
        <f>SUM(D4:D7)</f>
        <v>250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C17" s="25" t="s">
        <v>77</v>
      </c>
      <c r="D17" s="25"/>
      <c r="E17" s="25"/>
    </row>
    <row r="18" spans="2:7" x14ac:dyDescent="0.25">
      <c r="B18" s="25" t="s">
        <v>2</v>
      </c>
      <c r="D18" s="25"/>
      <c r="E18" s="25"/>
    </row>
    <row r="19" spans="2:7" x14ac:dyDescent="0.25">
      <c r="C19" s="25" t="s">
        <v>6</v>
      </c>
      <c r="D19" s="27">
        <v>6.82</v>
      </c>
      <c r="E19" s="25"/>
    </row>
    <row r="20" spans="2:7" x14ac:dyDescent="0.25">
      <c r="C20" s="25" t="s">
        <v>7</v>
      </c>
      <c r="D20" s="25"/>
      <c r="E20" s="25"/>
    </row>
    <row r="21" spans="2:7" x14ac:dyDescent="0.25">
      <c r="B21" s="25" t="s">
        <v>3</v>
      </c>
      <c r="D21" s="25"/>
      <c r="E21" s="25"/>
    </row>
    <row r="22" spans="2:7" x14ac:dyDescent="0.25">
      <c r="C22" s="25" t="s">
        <v>38</v>
      </c>
      <c r="E22" s="25"/>
    </row>
    <row r="23" spans="2:7" x14ac:dyDescent="0.25">
      <c r="C23" s="25" t="s">
        <v>8</v>
      </c>
      <c r="E23" s="25"/>
      <c r="F23" s="20"/>
    </row>
    <row r="24" spans="2:7" x14ac:dyDescent="0.25">
      <c r="C24" s="25" t="s">
        <v>9</v>
      </c>
      <c r="E24" s="25"/>
    </row>
    <row r="25" spans="2:7" x14ac:dyDescent="0.25">
      <c r="C25" s="25" t="s">
        <v>10</v>
      </c>
      <c r="E25" s="25"/>
    </row>
    <row r="26" spans="2:7" x14ac:dyDescent="0.25">
      <c r="C26" s="25" t="s">
        <v>11</v>
      </c>
      <c r="E26" s="25"/>
    </row>
    <row r="27" spans="2:7" x14ac:dyDescent="0.25">
      <c r="B27" s="25" t="s">
        <v>4</v>
      </c>
      <c r="D27" s="25"/>
      <c r="E27" s="25"/>
    </row>
    <row r="28" spans="2:7" x14ac:dyDescent="0.25">
      <c r="C28" s="25" t="s">
        <v>12</v>
      </c>
      <c r="E28" s="25"/>
    </row>
    <row r="29" spans="2:7" x14ac:dyDescent="0.25">
      <c r="C29" s="25" t="s">
        <v>13</v>
      </c>
      <c r="D29" s="25"/>
      <c r="E29" s="25"/>
    </row>
    <row r="30" spans="2:7" x14ac:dyDescent="0.25">
      <c r="B30" s="25" t="s">
        <v>5</v>
      </c>
      <c r="D30" s="25"/>
      <c r="E30" s="25"/>
    </row>
    <row r="31" spans="2:7" x14ac:dyDescent="0.25">
      <c r="C31" s="25" t="s">
        <v>82</v>
      </c>
      <c r="D31" s="25">
        <v>1000</v>
      </c>
      <c r="E31" s="25"/>
    </row>
    <row r="32" spans="2:7" x14ac:dyDescent="0.25">
      <c r="C32" s="25" t="s">
        <v>73</v>
      </c>
      <c r="D32" s="25"/>
      <c r="E32" s="25"/>
      <c r="G32" s="20"/>
    </row>
    <row r="33" spans="1:7" x14ac:dyDescent="0.25">
      <c r="B33" s="19" t="s">
        <v>33</v>
      </c>
      <c r="E33" s="21">
        <f>SUM(D11:D32)</f>
        <v>1006.82</v>
      </c>
    </row>
    <row r="34" spans="1:7" s="18" customFormat="1" x14ac:dyDescent="0.25">
      <c r="A34" s="18" t="s">
        <v>24</v>
      </c>
      <c r="D34" s="19"/>
      <c r="E34" s="19">
        <f>E1+E8-E33</f>
        <v>13545.380000000001</v>
      </c>
      <c r="G34" s="22"/>
    </row>
    <row r="36" spans="1:7" s="18" customFormat="1" x14ac:dyDescent="0.25">
      <c r="A36" s="18" t="s">
        <v>19</v>
      </c>
      <c r="D36" s="19"/>
      <c r="E36" s="19"/>
    </row>
    <row r="37" spans="1:7" x14ac:dyDescent="0.25">
      <c r="B37" s="25" t="s">
        <v>75</v>
      </c>
      <c r="C37" s="16"/>
      <c r="D37" s="27">
        <v>6536.19</v>
      </c>
    </row>
    <row r="38" spans="1:7" x14ac:dyDescent="0.25">
      <c r="B38" s="25" t="s">
        <v>45</v>
      </c>
      <c r="D38" s="27">
        <v>0</v>
      </c>
      <c r="E38" s="17"/>
    </row>
    <row r="39" spans="1:7" ht="17.25" x14ac:dyDescent="0.4">
      <c r="A39" s="18" t="s">
        <v>44</v>
      </c>
      <c r="D39" s="17"/>
      <c r="E39" s="24">
        <f>D37+D38</f>
        <v>6536.19</v>
      </c>
    </row>
    <row r="40" spans="1:7" s="18" customFormat="1" x14ac:dyDescent="0.25">
      <c r="D40" s="19" t="s">
        <v>23</v>
      </c>
      <c r="E40" s="23">
        <f>E39+E34</f>
        <v>20081.57</v>
      </c>
    </row>
    <row r="41" spans="1:7" s="18" customFormat="1" x14ac:dyDescent="0.25">
      <c r="D41" s="19"/>
      <c r="E41" s="23"/>
    </row>
    <row r="42" spans="1:7" s="18" customFormat="1" x14ac:dyDescent="0.25">
      <c r="A42" s="18" t="s">
        <v>40</v>
      </c>
      <c r="D42" s="19"/>
      <c r="E42" s="19"/>
    </row>
    <row r="43" spans="1:7" x14ac:dyDescent="0.25">
      <c r="B43" s="25" t="s">
        <v>42</v>
      </c>
      <c r="C43" s="16"/>
      <c r="D43" s="27">
        <f>2537.74+174.46</f>
        <v>2712.2</v>
      </c>
    </row>
    <row r="44" spans="1:7" x14ac:dyDescent="0.25">
      <c r="B44" s="25" t="s">
        <v>41</v>
      </c>
      <c r="D44" s="27">
        <v>2700</v>
      </c>
      <c r="E44" s="17"/>
    </row>
    <row r="45" spans="1:7" x14ac:dyDescent="0.25">
      <c r="A45" s="18" t="s">
        <v>43</v>
      </c>
      <c r="D45" s="17"/>
      <c r="E45" s="23">
        <f>D44-D43</f>
        <v>-12.199999999999818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4" sqref="A1:XFD1048576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48</v>
      </c>
      <c r="D1" s="6" t="s">
        <v>36</v>
      </c>
      <c r="E1" s="10">
        <f>'April 16, 2012'!E33</f>
        <v>12555.52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f>150+75+100</f>
        <v>325</v>
      </c>
    </row>
    <row r="5" spans="1:7" x14ac:dyDescent="0.25">
      <c r="C5" t="s">
        <v>31</v>
      </c>
      <c r="D5" s="2">
        <v>0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325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G12" s="1"/>
    </row>
    <row r="13" spans="1:7" x14ac:dyDescent="0.25">
      <c r="C13" t="s">
        <v>17</v>
      </c>
      <c r="G13" s="1"/>
    </row>
    <row r="14" spans="1:7" x14ac:dyDescent="0.25">
      <c r="C14" t="s">
        <v>35</v>
      </c>
      <c r="G14" s="1"/>
    </row>
    <row r="15" spans="1:7" x14ac:dyDescent="0.25">
      <c r="B15" t="s">
        <v>1</v>
      </c>
      <c r="G15" s="1"/>
    </row>
    <row r="16" spans="1:7" x14ac:dyDescent="0.25">
      <c r="B16" t="s">
        <v>2</v>
      </c>
    </row>
    <row r="17" spans="2:5" x14ac:dyDescent="0.25">
      <c r="C17" t="s">
        <v>6</v>
      </c>
      <c r="D17" s="2">
        <v>7.29</v>
      </c>
    </row>
    <row r="18" spans="2:5" x14ac:dyDescent="0.25">
      <c r="C18" t="s">
        <v>7</v>
      </c>
      <c r="D18" s="2">
        <v>0</v>
      </c>
    </row>
    <row r="19" spans="2:5" x14ac:dyDescent="0.25">
      <c r="B19" t="s">
        <v>3</v>
      </c>
    </row>
    <row r="20" spans="2:5" x14ac:dyDescent="0.25">
      <c r="C20" t="s">
        <v>38</v>
      </c>
      <c r="D20" s="2">
        <v>15</v>
      </c>
    </row>
    <row r="21" spans="2:5" x14ac:dyDescent="0.25">
      <c r="C21" t="s">
        <v>8</v>
      </c>
      <c r="D21" s="2">
        <v>0</v>
      </c>
    </row>
    <row r="22" spans="2:5" x14ac:dyDescent="0.25">
      <c r="C22" t="s">
        <v>9</v>
      </c>
      <c r="D22" s="2">
        <v>0</v>
      </c>
    </row>
    <row r="23" spans="2:5" x14ac:dyDescent="0.25">
      <c r="C23" t="s">
        <v>10</v>
      </c>
      <c r="D23" s="2">
        <v>0</v>
      </c>
    </row>
    <row r="24" spans="2:5" x14ac:dyDescent="0.25">
      <c r="C24" t="s">
        <v>39</v>
      </c>
    </row>
    <row r="25" spans="2:5" x14ac:dyDescent="0.25">
      <c r="B25" t="s">
        <v>4</v>
      </c>
    </row>
    <row r="26" spans="2:5" x14ac:dyDescent="0.25">
      <c r="C26" t="s">
        <v>12</v>
      </c>
      <c r="D26" s="2">
        <v>55</v>
      </c>
    </row>
    <row r="27" spans="2:5" x14ac:dyDescent="0.25">
      <c r="C27" t="s">
        <v>13</v>
      </c>
      <c r="D27" s="2">
        <v>0</v>
      </c>
    </row>
    <row r="28" spans="2:5" x14ac:dyDescent="0.25">
      <c r="B28" t="s">
        <v>5</v>
      </c>
    </row>
    <row r="29" spans="2:5" x14ac:dyDescent="0.25">
      <c r="C29" t="s">
        <v>14</v>
      </c>
    </row>
    <row r="30" spans="2:5" x14ac:dyDescent="0.25">
      <c r="C30" t="s">
        <v>49</v>
      </c>
      <c r="D30" s="2">
        <v>1000</v>
      </c>
    </row>
    <row r="31" spans="2:5" x14ac:dyDescent="0.25">
      <c r="C31" t="s">
        <v>16</v>
      </c>
    </row>
    <row r="32" spans="2:5" x14ac:dyDescent="0.25">
      <c r="B32" s="6" t="s">
        <v>33</v>
      </c>
      <c r="E32" s="9">
        <f>SUM(D11:D31)</f>
        <v>1077.29</v>
      </c>
    </row>
    <row r="33" spans="1:5" s="5" customFormat="1" x14ac:dyDescent="0.25">
      <c r="A33" s="5" t="s">
        <v>24</v>
      </c>
      <c r="D33" s="6"/>
      <c r="E33" s="6">
        <f>E1+E8-E32</f>
        <v>11803.23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46</v>
      </c>
      <c r="C36" s="3"/>
      <c r="D36" s="2">
        <v>6523.24</v>
      </c>
    </row>
    <row r="37" spans="1:5" x14ac:dyDescent="0.25">
      <c r="B37" t="s">
        <v>45</v>
      </c>
      <c r="D37" s="2">
        <v>0</v>
      </c>
      <c r="E37" s="4"/>
    </row>
    <row r="38" spans="1:5" ht="17.25" x14ac:dyDescent="0.4">
      <c r="A38" s="5" t="s">
        <v>44</v>
      </c>
      <c r="D38" s="4"/>
      <c r="E38" s="12">
        <f>D36+D37</f>
        <v>6523.24</v>
      </c>
    </row>
    <row r="39" spans="1:5" s="5" customFormat="1" x14ac:dyDescent="0.25">
      <c r="D39" s="6" t="s">
        <v>23</v>
      </c>
      <c r="E39" s="11">
        <f>E38+E33</f>
        <v>18326.47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1" workbookViewId="0">
      <selection activeCell="E34" sqref="E34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83</v>
      </c>
      <c r="D1" s="19" t="s">
        <v>36</v>
      </c>
      <c r="E1" s="22">
        <v>13545.380000000001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G3" s="20"/>
    </row>
    <row r="4" spans="1:7" x14ac:dyDescent="0.25">
      <c r="C4" s="25" t="s">
        <v>30</v>
      </c>
      <c r="D4" s="27">
        <f>25+85</f>
        <v>110</v>
      </c>
      <c r="E4" s="25"/>
    </row>
    <row r="5" spans="1:7" x14ac:dyDescent="0.25">
      <c r="C5" s="25" t="s">
        <v>31</v>
      </c>
      <c r="E5" s="25"/>
    </row>
    <row r="6" spans="1:7" x14ac:dyDescent="0.25">
      <c r="C6" s="25" t="s">
        <v>32</v>
      </c>
      <c r="E6" s="25"/>
    </row>
    <row r="7" spans="1:7" x14ac:dyDescent="0.25">
      <c r="C7" s="25" t="s">
        <v>28</v>
      </c>
      <c r="E7" s="25"/>
    </row>
    <row r="8" spans="1:7" x14ac:dyDescent="0.25">
      <c r="B8" s="18" t="s">
        <v>27</v>
      </c>
      <c r="D8" s="25"/>
      <c r="E8" s="27">
        <f>SUM(D4:D7)</f>
        <v>110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C17" s="25" t="s">
        <v>77</v>
      </c>
      <c r="D17" s="25"/>
      <c r="E17" s="25"/>
    </row>
    <row r="18" spans="2:7" x14ac:dyDescent="0.25">
      <c r="B18" s="25" t="s">
        <v>2</v>
      </c>
      <c r="D18" s="25"/>
      <c r="E18" s="25"/>
    </row>
    <row r="19" spans="2:7" x14ac:dyDescent="0.25">
      <c r="C19" s="25" t="s">
        <v>6</v>
      </c>
      <c r="D19" s="27">
        <v>6.82</v>
      </c>
      <c r="E19" s="25"/>
    </row>
    <row r="20" spans="2:7" x14ac:dyDescent="0.25">
      <c r="C20" s="25" t="s">
        <v>7</v>
      </c>
      <c r="D20" s="25"/>
      <c r="E20" s="25"/>
    </row>
    <row r="21" spans="2:7" x14ac:dyDescent="0.25">
      <c r="B21" s="25" t="s">
        <v>3</v>
      </c>
      <c r="D21" s="25"/>
      <c r="E21" s="25"/>
    </row>
    <row r="22" spans="2:7" x14ac:dyDescent="0.25">
      <c r="C22" s="25" t="s">
        <v>38</v>
      </c>
      <c r="E22" s="25"/>
    </row>
    <row r="23" spans="2:7" x14ac:dyDescent="0.25">
      <c r="C23" s="25" t="s">
        <v>8</v>
      </c>
      <c r="D23" s="27">
        <f>178.24+679.77</f>
        <v>858.01</v>
      </c>
      <c r="E23" s="25"/>
      <c r="F23" s="20"/>
    </row>
    <row r="24" spans="2:7" x14ac:dyDescent="0.25">
      <c r="C24" s="25" t="s">
        <v>9</v>
      </c>
      <c r="E24" s="25"/>
    </row>
    <row r="25" spans="2:7" x14ac:dyDescent="0.25">
      <c r="C25" s="25" t="s">
        <v>10</v>
      </c>
      <c r="E25" s="25"/>
    </row>
    <row r="26" spans="2:7" x14ac:dyDescent="0.25">
      <c r="C26" s="25" t="s">
        <v>11</v>
      </c>
      <c r="E26" s="25"/>
    </row>
    <row r="27" spans="2:7" x14ac:dyDescent="0.25">
      <c r="B27" s="25" t="s">
        <v>4</v>
      </c>
      <c r="D27" s="25"/>
      <c r="E27" s="25"/>
    </row>
    <row r="28" spans="2:7" x14ac:dyDescent="0.25">
      <c r="C28" s="25" t="s">
        <v>12</v>
      </c>
      <c r="D28" s="27">
        <v>100</v>
      </c>
      <c r="E28" s="25"/>
    </row>
    <row r="29" spans="2:7" x14ac:dyDescent="0.25">
      <c r="C29" s="25" t="s">
        <v>13</v>
      </c>
      <c r="D29" s="25"/>
      <c r="E29" s="25"/>
    </row>
    <row r="30" spans="2:7" x14ac:dyDescent="0.25">
      <c r="B30" s="25" t="s">
        <v>5</v>
      </c>
      <c r="D30" s="25"/>
      <c r="E30" s="25"/>
    </row>
    <row r="31" spans="2:7" x14ac:dyDescent="0.25">
      <c r="C31" s="25" t="s">
        <v>82</v>
      </c>
      <c r="D31" s="25"/>
      <c r="E31" s="25"/>
    </row>
    <row r="32" spans="2:7" x14ac:dyDescent="0.25">
      <c r="C32" s="25" t="s">
        <v>73</v>
      </c>
      <c r="D32" s="25"/>
      <c r="E32" s="25"/>
      <c r="G32" s="20"/>
    </row>
    <row r="33" spans="1:7" x14ac:dyDescent="0.25">
      <c r="B33" s="19" t="s">
        <v>33</v>
      </c>
      <c r="E33" s="21">
        <f>SUM(D11:D32)</f>
        <v>964.83</v>
      </c>
    </row>
    <row r="34" spans="1:7" s="18" customFormat="1" x14ac:dyDescent="0.25">
      <c r="A34" s="18" t="s">
        <v>24</v>
      </c>
      <c r="D34" s="19"/>
      <c r="E34" s="19">
        <f>E1+E8-E33</f>
        <v>12690.550000000001</v>
      </c>
      <c r="G34" s="22"/>
    </row>
    <row r="36" spans="1:7" s="18" customFormat="1" x14ac:dyDescent="0.25">
      <c r="A36" s="18" t="s">
        <v>19</v>
      </c>
      <c r="D36" s="19"/>
      <c r="E36" s="19"/>
    </row>
    <row r="37" spans="1:7" x14ac:dyDescent="0.25">
      <c r="B37" s="25" t="s">
        <v>75</v>
      </c>
      <c r="C37" s="16"/>
      <c r="D37" s="27">
        <v>6536.19</v>
      </c>
    </row>
    <row r="38" spans="1:7" x14ac:dyDescent="0.25">
      <c r="B38" s="25" t="s">
        <v>45</v>
      </c>
      <c r="D38" s="27">
        <v>1.62</v>
      </c>
      <c r="E38" s="17"/>
    </row>
    <row r="39" spans="1:7" ht="17.25" x14ac:dyDescent="0.4">
      <c r="A39" s="18" t="s">
        <v>44</v>
      </c>
      <c r="D39" s="17"/>
      <c r="E39" s="24">
        <f>D37+D38</f>
        <v>6537.8099999999995</v>
      </c>
    </row>
    <row r="40" spans="1:7" s="18" customFormat="1" x14ac:dyDescent="0.25">
      <c r="D40" s="19" t="s">
        <v>23</v>
      </c>
      <c r="E40" s="23">
        <f>E39+E34</f>
        <v>19228.36</v>
      </c>
    </row>
    <row r="41" spans="1:7" s="18" customFormat="1" x14ac:dyDescent="0.25">
      <c r="D41" s="19"/>
      <c r="E41" s="23"/>
    </row>
    <row r="42" spans="1:7" s="18" customFormat="1" x14ac:dyDescent="0.25">
      <c r="A42" s="18" t="s">
        <v>40</v>
      </c>
      <c r="D42" s="19"/>
      <c r="E42" s="19"/>
    </row>
    <row r="43" spans="1:7" x14ac:dyDescent="0.25">
      <c r="B43" s="25" t="s">
        <v>42</v>
      </c>
      <c r="C43" s="16"/>
      <c r="D43" s="27">
        <f>2537.74+174.46</f>
        <v>2712.2</v>
      </c>
    </row>
    <row r="44" spans="1:7" x14ac:dyDescent="0.25">
      <c r="B44" s="25" t="s">
        <v>41</v>
      </c>
      <c r="D44" s="27">
        <v>2700</v>
      </c>
      <c r="E44" s="17"/>
    </row>
    <row r="45" spans="1:7" x14ac:dyDescent="0.25">
      <c r="A45" s="18" t="s">
        <v>43</v>
      </c>
      <c r="D45" s="17"/>
      <c r="E45" s="23">
        <f>D44-D43</f>
        <v>-12.199999999999818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5" workbookViewId="0">
      <selection activeCell="D39" sqref="D39"/>
    </sheetView>
  </sheetViews>
  <sheetFormatPr defaultRowHeight="15" x14ac:dyDescent="0.25"/>
  <cols>
    <col min="1" max="1" width="9.140625" style="25"/>
    <col min="2" max="2" width="5.5703125" style="25" customWidth="1"/>
    <col min="3" max="3" width="32.28515625" style="25" bestFit="1" customWidth="1"/>
    <col min="4" max="4" width="17.42578125" style="27" customWidth="1"/>
    <col min="5" max="5" width="16.28515625" style="27" customWidth="1"/>
    <col min="6" max="7" width="11.5703125" style="25" bestFit="1" customWidth="1"/>
    <col min="8" max="16384" width="9.140625" style="25"/>
  </cols>
  <sheetData>
    <row r="1" spans="1:7" s="18" customFormat="1" x14ac:dyDescent="0.25">
      <c r="A1" s="18" t="s">
        <v>84</v>
      </c>
      <c r="D1" s="19" t="s">
        <v>36</v>
      </c>
      <c r="E1" s="22">
        <v>12690.550000000001</v>
      </c>
      <c r="F1" s="19"/>
      <c r="G1" s="22"/>
    </row>
    <row r="2" spans="1:7" x14ac:dyDescent="0.25">
      <c r="B2" s="18" t="s">
        <v>25</v>
      </c>
    </row>
    <row r="3" spans="1:7" x14ac:dyDescent="0.25">
      <c r="C3" s="25" t="s">
        <v>29</v>
      </c>
      <c r="G3" s="20"/>
    </row>
    <row r="4" spans="1:7" x14ac:dyDescent="0.25">
      <c r="C4" s="25" t="s">
        <v>30</v>
      </c>
      <c r="D4" s="27">
        <f>50+50</f>
        <v>100</v>
      </c>
      <c r="E4" s="25"/>
    </row>
    <row r="5" spans="1:7" x14ac:dyDescent="0.25">
      <c r="C5" s="25" t="s">
        <v>31</v>
      </c>
      <c r="E5" s="25"/>
    </row>
    <row r="6" spans="1:7" x14ac:dyDescent="0.25">
      <c r="C6" s="25" t="s">
        <v>32</v>
      </c>
      <c r="E6" s="25"/>
    </row>
    <row r="7" spans="1:7" x14ac:dyDescent="0.25">
      <c r="C7" s="25" t="s">
        <v>28</v>
      </c>
      <c r="E7" s="25"/>
    </row>
    <row r="8" spans="1:7" x14ac:dyDescent="0.25">
      <c r="B8" s="18" t="s">
        <v>27</v>
      </c>
      <c r="D8" s="25"/>
      <c r="E8" s="27">
        <f>SUM(D4:D7)</f>
        <v>100</v>
      </c>
    </row>
    <row r="10" spans="1:7" x14ac:dyDescent="0.25">
      <c r="B10" s="18" t="s">
        <v>26</v>
      </c>
      <c r="D10" s="25"/>
      <c r="E10" s="25"/>
    </row>
    <row r="11" spans="1:7" x14ac:dyDescent="0.25">
      <c r="B11" s="25" t="s">
        <v>57</v>
      </c>
      <c r="D11" s="25"/>
      <c r="E11" s="25"/>
    </row>
    <row r="12" spans="1:7" x14ac:dyDescent="0.25">
      <c r="C12" s="25" t="s">
        <v>34</v>
      </c>
      <c r="E12" s="25"/>
      <c r="G12" s="14"/>
    </row>
    <row r="13" spans="1:7" x14ac:dyDescent="0.25">
      <c r="B13" s="25" t="s">
        <v>55</v>
      </c>
      <c r="D13" s="25"/>
      <c r="E13" s="25"/>
      <c r="G13" s="14"/>
    </row>
    <row r="14" spans="1:7" x14ac:dyDescent="0.25">
      <c r="C14" s="25" t="s">
        <v>17</v>
      </c>
      <c r="D14" s="25"/>
      <c r="E14" s="25"/>
      <c r="G14" s="14"/>
    </row>
    <row r="15" spans="1:7" x14ac:dyDescent="0.25">
      <c r="C15" s="25" t="s">
        <v>56</v>
      </c>
      <c r="E15" s="25"/>
      <c r="G15" s="14"/>
    </row>
    <row r="16" spans="1:7" x14ac:dyDescent="0.25">
      <c r="C16" s="25" t="s">
        <v>16</v>
      </c>
      <c r="D16" s="25"/>
      <c r="E16" s="25"/>
    </row>
    <row r="17" spans="2:7" x14ac:dyDescent="0.25">
      <c r="C17" s="25" t="s">
        <v>77</v>
      </c>
      <c r="D17" s="25"/>
      <c r="E17" s="25"/>
    </row>
    <row r="18" spans="2:7" x14ac:dyDescent="0.25">
      <c r="B18" s="25" t="s">
        <v>2</v>
      </c>
      <c r="D18" s="25"/>
      <c r="E18" s="25"/>
    </row>
    <row r="19" spans="2:7" x14ac:dyDescent="0.25">
      <c r="C19" s="25" t="s">
        <v>6</v>
      </c>
      <c r="D19" s="27">
        <f>6.82+6.69+6.82</f>
        <v>20.330000000000002</v>
      </c>
      <c r="E19" s="25"/>
    </row>
    <row r="20" spans="2:7" x14ac:dyDescent="0.25">
      <c r="C20" s="25" t="s">
        <v>7</v>
      </c>
      <c r="D20" s="25"/>
      <c r="E20" s="25"/>
    </row>
    <row r="21" spans="2:7" x14ac:dyDescent="0.25">
      <c r="B21" s="25" t="s">
        <v>3</v>
      </c>
      <c r="D21" s="25"/>
      <c r="E21" s="25"/>
    </row>
    <row r="22" spans="2:7" x14ac:dyDescent="0.25">
      <c r="C22" s="25" t="s">
        <v>38</v>
      </c>
      <c r="E22" s="25"/>
    </row>
    <row r="23" spans="2:7" x14ac:dyDescent="0.25">
      <c r="C23" s="25" t="s">
        <v>8</v>
      </c>
      <c r="E23" s="25"/>
      <c r="F23" s="20"/>
    </row>
    <row r="24" spans="2:7" x14ac:dyDescent="0.25">
      <c r="C24" s="25" t="s">
        <v>9</v>
      </c>
      <c r="E24" s="25"/>
    </row>
    <row r="25" spans="2:7" x14ac:dyDescent="0.25">
      <c r="C25" s="25" t="s">
        <v>10</v>
      </c>
      <c r="E25" s="25"/>
    </row>
    <row r="26" spans="2:7" x14ac:dyDescent="0.25">
      <c r="C26" s="25" t="s">
        <v>11</v>
      </c>
      <c r="E26" s="25"/>
    </row>
    <row r="27" spans="2:7" x14ac:dyDescent="0.25">
      <c r="B27" s="25" t="s">
        <v>4</v>
      </c>
      <c r="D27" s="25"/>
      <c r="E27" s="25"/>
    </row>
    <row r="28" spans="2:7" x14ac:dyDescent="0.25">
      <c r="C28" s="25" t="s">
        <v>12</v>
      </c>
      <c r="D28" s="27">
        <f>75+100</f>
        <v>175</v>
      </c>
      <c r="E28" s="25"/>
    </row>
    <row r="29" spans="2:7" x14ac:dyDescent="0.25">
      <c r="C29" s="25" t="s">
        <v>13</v>
      </c>
      <c r="D29" s="25"/>
      <c r="E29" s="25"/>
    </row>
    <row r="30" spans="2:7" x14ac:dyDescent="0.25">
      <c r="B30" s="25" t="s">
        <v>5</v>
      </c>
      <c r="D30" s="25"/>
      <c r="E30" s="25"/>
    </row>
    <row r="31" spans="2:7" x14ac:dyDescent="0.25">
      <c r="C31" s="25" t="s">
        <v>82</v>
      </c>
      <c r="D31" s="25"/>
      <c r="E31" s="25"/>
    </row>
    <row r="32" spans="2:7" x14ac:dyDescent="0.25">
      <c r="C32" s="25" t="s">
        <v>85</v>
      </c>
      <c r="D32" s="25">
        <v>100</v>
      </c>
      <c r="E32" s="25"/>
      <c r="G32" s="20"/>
    </row>
    <row r="33" spans="1:7" x14ac:dyDescent="0.25">
      <c r="B33" s="19" t="s">
        <v>33</v>
      </c>
      <c r="E33" s="21">
        <f>SUM(D11:D32)</f>
        <v>295.33000000000004</v>
      </c>
    </row>
    <row r="34" spans="1:7" s="18" customFormat="1" x14ac:dyDescent="0.25">
      <c r="A34" s="18" t="s">
        <v>24</v>
      </c>
      <c r="D34" s="19"/>
      <c r="E34" s="19">
        <f>E1+E8-E33</f>
        <v>12495.220000000001</v>
      </c>
      <c r="G34" s="22"/>
    </row>
    <row r="36" spans="1:7" s="18" customFormat="1" x14ac:dyDescent="0.25">
      <c r="A36" s="18" t="s">
        <v>19</v>
      </c>
      <c r="D36" s="19"/>
      <c r="E36" s="19"/>
    </row>
    <row r="37" spans="1:7" x14ac:dyDescent="0.25">
      <c r="B37" s="25" t="s">
        <v>75</v>
      </c>
      <c r="C37" s="16"/>
      <c r="D37" s="27">
        <v>6537.81</v>
      </c>
    </row>
    <row r="38" spans="1:7" x14ac:dyDescent="0.25">
      <c r="B38" s="25" t="s">
        <v>45</v>
      </c>
      <c r="E38" s="17"/>
    </row>
    <row r="39" spans="1:7" ht="17.25" x14ac:dyDescent="0.4">
      <c r="A39" s="18" t="s">
        <v>44</v>
      </c>
      <c r="D39" s="17"/>
      <c r="E39" s="24">
        <f>D37+D38</f>
        <v>6537.81</v>
      </c>
    </row>
    <row r="40" spans="1:7" s="18" customFormat="1" x14ac:dyDescent="0.25">
      <c r="D40" s="19" t="s">
        <v>23</v>
      </c>
      <c r="E40" s="23">
        <f>E39+E34</f>
        <v>19033.030000000002</v>
      </c>
    </row>
    <row r="41" spans="1:7" s="18" customFormat="1" x14ac:dyDescent="0.25">
      <c r="D41" s="19"/>
      <c r="E41" s="23"/>
    </row>
    <row r="42" spans="1:7" s="18" customFormat="1" x14ac:dyDescent="0.25">
      <c r="A42" s="18" t="s">
        <v>40</v>
      </c>
      <c r="D42" s="19"/>
      <c r="E42" s="19"/>
    </row>
    <row r="43" spans="1:7" x14ac:dyDescent="0.25">
      <c r="B43" s="25" t="s">
        <v>42</v>
      </c>
      <c r="C43" s="16"/>
      <c r="D43" s="27">
        <f>2537.74+174.46</f>
        <v>2712.2</v>
      </c>
    </row>
    <row r="44" spans="1:7" x14ac:dyDescent="0.25">
      <c r="B44" s="25" t="s">
        <v>41</v>
      </c>
      <c r="D44" s="27">
        <v>2700</v>
      </c>
      <c r="E44" s="17"/>
    </row>
    <row r="45" spans="1:7" x14ac:dyDescent="0.25">
      <c r="A45" s="18" t="s">
        <v>43</v>
      </c>
      <c r="D45" s="17"/>
      <c r="E45" s="23">
        <f>D44-D43</f>
        <v>-12.199999999999818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4" sqref="A1:XFD1048576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48</v>
      </c>
      <c r="D1" s="6" t="s">
        <v>36</v>
      </c>
      <c r="E1" s="10">
        <f>'May 14, 2012'!E33</f>
        <v>11803.23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f>75+85</f>
        <v>160</v>
      </c>
    </row>
    <row r="5" spans="1:7" x14ac:dyDescent="0.25">
      <c r="C5" t="s">
        <v>31</v>
      </c>
      <c r="D5" s="2">
        <v>0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160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G12" s="1"/>
    </row>
    <row r="13" spans="1:7" x14ac:dyDescent="0.25">
      <c r="C13" t="s">
        <v>17</v>
      </c>
      <c r="G13" s="1"/>
    </row>
    <row r="14" spans="1:7" x14ac:dyDescent="0.25">
      <c r="C14" t="s">
        <v>35</v>
      </c>
      <c r="G14" s="1"/>
    </row>
    <row r="15" spans="1:7" x14ac:dyDescent="0.25">
      <c r="B15" t="s">
        <v>1</v>
      </c>
      <c r="G15" s="1"/>
    </row>
    <row r="16" spans="1:7" x14ac:dyDescent="0.25">
      <c r="B16" t="s">
        <v>2</v>
      </c>
    </row>
    <row r="17" spans="2:5" x14ac:dyDescent="0.25">
      <c r="C17" t="s">
        <v>6</v>
      </c>
      <c r="D17" s="2">
        <v>7.4</v>
      </c>
    </row>
    <row r="18" spans="2:5" x14ac:dyDescent="0.25">
      <c r="C18" t="s">
        <v>7</v>
      </c>
      <c r="D18" s="2">
        <v>0</v>
      </c>
    </row>
    <row r="19" spans="2:5" x14ac:dyDescent="0.25">
      <c r="B19" t="s">
        <v>3</v>
      </c>
    </row>
    <row r="20" spans="2:5" x14ac:dyDescent="0.25">
      <c r="C20" t="s">
        <v>38</v>
      </c>
    </row>
    <row r="21" spans="2:5" x14ac:dyDescent="0.25">
      <c r="C21" t="s">
        <v>8</v>
      </c>
      <c r="D21" s="2">
        <v>836.36</v>
      </c>
    </row>
    <row r="22" spans="2:5" x14ac:dyDescent="0.25">
      <c r="C22" t="s">
        <v>9</v>
      </c>
      <c r="D22" s="2">
        <v>0</v>
      </c>
    </row>
    <row r="23" spans="2:5" x14ac:dyDescent="0.25">
      <c r="C23" t="s">
        <v>10</v>
      </c>
      <c r="D23" s="2">
        <v>0</v>
      </c>
    </row>
    <row r="24" spans="2:5" x14ac:dyDescent="0.25">
      <c r="C24" t="s">
        <v>50</v>
      </c>
      <c r="D24" s="2">
        <v>20.25</v>
      </c>
    </row>
    <row r="25" spans="2:5" x14ac:dyDescent="0.25">
      <c r="B25" t="s">
        <v>4</v>
      </c>
    </row>
    <row r="26" spans="2:5" x14ac:dyDescent="0.25">
      <c r="C26" t="s">
        <v>12</v>
      </c>
      <c r="D26" s="2">
        <v>55</v>
      </c>
    </row>
    <row r="27" spans="2:5" x14ac:dyDescent="0.25">
      <c r="C27" t="s">
        <v>13</v>
      </c>
      <c r="D27" s="2">
        <v>0</v>
      </c>
    </row>
    <row r="28" spans="2:5" x14ac:dyDescent="0.25">
      <c r="B28" t="s">
        <v>5</v>
      </c>
    </row>
    <row r="29" spans="2:5" x14ac:dyDescent="0.25">
      <c r="C29" t="s">
        <v>14</v>
      </c>
    </row>
    <row r="30" spans="2:5" x14ac:dyDescent="0.25">
      <c r="C30" t="s">
        <v>49</v>
      </c>
    </row>
    <row r="31" spans="2:5" x14ac:dyDescent="0.25">
      <c r="C31" t="s">
        <v>16</v>
      </c>
    </row>
    <row r="32" spans="2:5" x14ac:dyDescent="0.25">
      <c r="B32" s="6" t="s">
        <v>33</v>
      </c>
      <c r="E32" s="9">
        <f>SUM(D11:D31)</f>
        <v>919.01</v>
      </c>
    </row>
    <row r="33" spans="1:5" s="5" customFormat="1" x14ac:dyDescent="0.25">
      <c r="A33" s="5" t="s">
        <v>24</v>
      </c>
      <c r="D33" s="6"/>
      <c r="E33" s="6">
        <f>E1+E8-E32</f>
        <v>11044.22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46</v>
      </c>
      <c r="C36" s="3"/>
      <c r="D36" s="2">
        <v>6523.24</v>
      </c>
    </row>
    <row r="37" spans="1:5" x14ac:dyDescent="0.25">
      <c r="B37" t="s">
        <v>45</v>
      </c>
      <c r="D37" s="2">
        <v>4.8600000000000003</v>
      </c>
      <c r="E37" s="4"/>
    </row>
    <row r="38" spans="1:5" ht="17.25" x14ac:dyDescent="0.4">
      <c r="A38" s="5" t="s">
        <v>44</v>
      </c>
      <c r="D38" s="4"/>
      <c r="E38" s="12">
        <f>D36+D37</f>
        <v>6528.0999999999995</v>
      </c>
    </row>
    <row r="39" spans="1:5" s="5" customFormat="1" x14ac:dyDescent="0.25">
      <c r="D39" s="6" t="s">
        <v>23</v>
      </c>
      <c r="E39" s="11">
        <f>E38+E33</f>
        <v>17572.32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B33" sqref="B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48</v>
      </c>
      <c r="D1" s="6" t="s">
        <v>36</v>
      </c>
      <c r="E1" s="10">
        <v>11044.22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f>25+25</f>
        <v>50</v>
      </c>
    </row>
    <row r="5" spans="1:7" x14ac:dyDescent="0.25">
      <c r="C5" t="s">
        <v>31</v>
      </c>
      <c r="D5" s="2">
        <v>0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50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D12" s="2">
        <v>191.78</v>
      </c>
      <c r="G12" s="1"/>
    </row>
    <row r="13" spans="1:7" x14ac:dyDescent="0.25">
      <c r="C13" t="s">
        <v>17</v>
      </c>
      <c r="G13" s="1"/>
    </row>
    <row r="14" spans="1:7" x14ac:dyDescent="0.25">
      <c r="C14" t="s">
        <v>35</v>
      </c>
      <c r="G14" s="1"/>
    </row>
    <row r="15" spans="1:7" x14ac:dyDescent="0.25">
      <c r="B15" t="s">
        <v>1</v>
      </c>
      <c r="G15" s="1"/>
    </row>
    <row r="16" spans="1:7" x14ac:dyDescent="0.25">
      <c r="B16" t="s">
        <v>2</v>
      </c>
    </row>
    <row r="17" spans="2:6" x14ac:dyDescent="0.25">
      <c r="C17" t="s">
        <v>6</v>
      </c>
      <c r="D17" s="2">
        <f>7.29+7.4+7.17</f>
        <v>21.86</v>
      </c>
    </row>
    <row r="18" spans="2:6" x14ac:dyDescent="0.25">
      <c r="C18" t="s">
        <v>7</v>
      </c>
      <c r="D18" s="2">
        <v>0</v>
      </c>
    </row>
    <row r="19" spans="2:6" x14ac:dyDescent="0.25">
      <c r="B19" t="s">
        <v>3</v>
      </c>
    </row>
    <row r="20" spans="2:6" x14ac:dyDescent="0.25">
      <c r="C20" t="s">
        <v>38</v>
      </c>
      <c r="D20" s="2">
        <f>20+53.23</f>
        <v>73.22999999999999</v>
      </c>
    </row>
    <row r="21" spans="2:6" x14ac:dyDescent="0.25">
      <c r="C21" t="s">
        <v>8</v>
      </c>
      <c r="F21" s="7"/>
    </row>
    <row r="22" spans="2:6" x14ac:dyDescent="0.25">
      <c r="C22" t="s">
        <v>9</v>
      </c>
      <c r="D22" s="2">
        <v>0</v>
      </c>
    </row>
    <row r="23" spans="2:6" x14ac:dyDescent="0.25">
      <c r="C23" t="s">
        <v>10</v>
      </c>
      <c r="D23" s="2">
        <v>0</v>
      </c>
    </row>
    <row r="24" spans="2:6" x14ac:dyDescent="0.25">
      <c r="C24" t="s">
        <v>51</v>
      </c>
    </row>
    <row r="25" spans="2:6" x14ac:dyDescent="0.25">
      <c r="B25" t="s">
        <v>4</v>
      </c>
    </row>
    <row r="26" spans="2:6" x14ac:dyDescent="0.25">
      <c r="C26" t="s">
        <v>12</v>
      </c>
      <c r="D26" s="2">
        <f>75+50</f>
        <v>125</v>
      </c>
    </row>
    <row r="27" spans="2:6" x14ac:dyDescent="0.25">
      <c r="C27" t="s">
        <v>13</v>
      </c>
      <c r="D27" s="2">
        <v>0</v>
      </c>
    </row>
    <row r="28" spans="2:6" x14ac:dyDescent="0.25">
      <c r="B28" t="s">
        <v>5</v>
      </c>
    </row>
    <row r="29" spans="2:6" x14ac:dyDescent="0.25">
      <c r="C29" t="s">
        <v>14</v>
      </c>
    </row>
    <row r="30" spans="2:6" x14ac:dyDescent="0.25">
      <c r="C30" t="s">
        <v>49</v>
      </c>
    </row>
    <row r="31" spans="2:6" x14ac:dyDescent="0.25">
      <c r="C31" t="s">
        <v>16</v>
      </c>
    </row>
    <row r="32" spans="2:6" x14ac:dyDescent="0.25">
      <c r="B32" s="6" t="s">
        <v>33</v>
      </c>
      <c r="E32" s="9">
        <f>SUM(D11:D31)</f>
        <v>411.87</v>
      </c>
    </row>
    <row r="33" spans="1:5" s="5" customFormat="1" x14ac:dyDescent="0.25">
      <c r="A33" s="5" t="s">
        <v>24</v>
      </c>
      <c r="D33" s="6"/>
      <c r="E33" s="6">
        <f>E1+E8-E32</f>
        <v>10682.349999999999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52</v>
      </c>
      <c r="C36" s="3"/>
      <c r="D36" s="2">
        <v>6528.1</v>
      </c>
    </row>
    <row r="37" spans="1:5" x14ac:dyDescent="0.25">
      <c r="B37" t="s">
        <v>45</v>
      </c>
      <c r="E37" s="4"/>
    </row>
    <row r="38" spans="1:5" ht="17.25" x14ac:dyDescent="0.4">
      <c r="A38" s="5" t="s">
        <v>44</v>
      </c>
      <c r="D38" s="4"/>
      <c r="E38" s="12">
        <f>D36+D37</f>
        <v>6528.1</v>
      </c>
    </row>
    <row r="39" spans="1:5" s="5" customFormat="1" x14ac:dyDescent="0.25">
      <c r="D39" s="6" t="s">
        <v>23</v>
      </c>
      <c r="E39" s="11">
        <f>E38+E33</f>
        <v>17210.449999999997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B33" sqref="B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48</v>
      </c>
      <c r="D1" s="6" t="s">
        <v>36</v>
      </c>
      <c r="E1" s="10">
        <v>10682.35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v>0</v>
      </c>
    </row>
    <row r="5" spans="1:7" x14ac:dyDescent="0.25">
      <c r="C5" t="s">
        <v>31</v>
      </c>
      <c r="D5" s="2">
        <v>25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25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G12" s="1"/>
    </row>
    <row r="13" spans="1:7" x14ac:dyDescent="0.25">
      <c r="C13" t="s">
        <v>17</v>
      </c>
      <c r="G13" s="1"/>
    </row>
    <row r="14" spans="1:7" x14ac:dyDescent="0.25">
      <c r="C14" t="s">
        <v>35</v>
      </c>
      <c r="G14" s="1"/>
    </row>
    <row r="15" spans="1:7" x14ac:dyDescent="0.25">
      <c r="B15" t="s">
        <v>1</v>
      </c>
      <c r="G15" s="1"/>
    </row>
    <row r="16" spans="1:7" x14ac:dyDescent="0.25">
      <c r="B16" t="s">
        <v>2</v>
      </c>
    </row>
    <row r="17" spans="2:6" x14ac:dyDescent="0.25">
      <c r="C17" t="s">
        <v>6</v>
      </c>
      <c r="D17" s="2">
        <v>7.4</v>
      </c>
    </row>
    <row r="18" spans="2:6" x14ac:dyDescent="0.25">
      <c r="C18" t="s">
        <v>7</v>
      </c>
      <c r="D18" s="2">
        <v>0</v>
      </c>
    </row>
    <row r="19" spans="2:6" x14ac:dyDescent="0.25">
      <c r="B19" t="s">
        <v>3</v>
      </c>
    </row>
    <row r="20" spans="2:6" x14ac:dyDescent="0.25">
      <c r="C20" t="s">
        <v>38</v>
      </c>
    </row>
    <row r="21" spans="2:6" x14ac:dyDescent="0.25">
      <c r="C21" t="s">
        <v>8</v>
      </c>
      <c r="F21" s="7"/>
    </row>
    <row r="22" spans="2:6" x14ac:dyDescent="0.25">
      <c r="C22" t="s">
        <v>9</v>
      </c>
      <c r="D22" s="2">
        <v>0</v>
      </c>
    </row>
    <row r="23" spans="2:6" x14ac:dyDescent="0.25">
      <c r="C23" t="s">
        <v>10</v>
      </c>
      <c r="D23" s="2">
        <v>0</v>
      </c>
    </row>
    <row r="24" spans="2:6" x14ac:dyDescent="0.25">
      <c r="C24" t="s">
        <v>51</v>
      </c>
    </row>
    <row r="25" spans="2:6" x14ac:dyDescent="0.25">
      <c r="B25" t="s">
        <v>4</v>
      </c>
    </row>
    <row r="26" spans="2:6" x14ac:dyDescent="0.25">
      <c r="C26" t="s">
        <v>12</v>
      </c>
      <c r="D26" s="2">
        <v>50</v>
      </c>
    </row>
    <row r="27" spans="2:6" x14ac:dyDescent="0.25">
      <c r="C27" t="s">
        <v>13</v>
      </c>
      <c r="D27" s="2">
        <v>0</v>
      </c>
    </row>
    <row r="28" spans="2:6" x14ac:dyDescent="0.25">
      <c r="B28" t="s">
        <v>5</v>
      </c>
    </row>
    <row r="29" spans="2:6" x14ac:dyDescent="0.25">
      <c r="C29" t="s">
        <v>14</v>
      </c>
    </row>
    <row r="30" spans="2:6" x14ac:dyDescent="0.25">
      <c r="C30" t="s">
        <v>49</v>
      </c>
    </row>
    <row r="31" spans="2:6" x14ac:dyDescent="0.25">
      <c r="C31" t="s">
        <v>16</v>
      </c>
    </row>
    <row r="32" spans="2:6" x14ac:dyDescent="0.25">
      <c r="B32" s="6" t="s">
        <v>33</v>
      </c>
      <c r="E32" s="9">
        <f>SUM(D11:D31)</f>
        <v>57.4</v>
      </c>
    </row>
    <row r="33" spans="1:5" s="5" customFormat="1" x14ac:dyDescent="0.25">
      <c r="A33" s="5" t="s">
        <v>24</v>
      </c>
      <c r="D33" s="6"/>
      <c r="E33" s="6">
        <f>E1+E8-E32</f>
        <v>10649.95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52</v>
      </c>
      <c r="C36" s="3"/>
      <c r="D36" s="2">
        <v>6528.1</v>
      </c>
    </row>
    <row r="37" spans="1:5" x14ac:dyDescent="0.25">
      <c r="B37" t="s">
        <v>45</v>
      </c>
      <c r="E37" s="4"/>
    </row>
    <row r="38" spans="1:5" ht="17.25" x14ac:dyDescent="0.4">
      <c r="A38" s="5" t="s">
        <v>44</v>
      </c>
      <c r="D38" s="4"/>
      <c r="E38" s="12">
        <f>D36+D37</f>
        <v>6528.1</v>
      </c>
    </row>
    <row r="39" spans="1:5" s="5" customFormat="1" x14ac:dyDescent="0.25">
      <c r="D39" s="6" t="s">
        <v>23</v>
      </c>
      <c r="E39" s="11">
        <f>E38+E33</f>
        <v>17178.050000000003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27" sqref="D27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48</v>
      </c>
      <c r="D1" s="6" t="s">
        <v>36</v>
      </c>
      <c r="E1" s="10">
        <v>10649.95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v>25</v>
      </c>
    </row>
    <row r="5" spans="1:7" x14ac:dyDescent="0.25">
      <c r="C5" t="s">
        <v>31</v>
      </c>
      <c r="D5" s="2">
        <v>0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25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G12" s="1"/>
    </row>
    <row r="13" spans="1:7" x14ac:dyDescent="0.25">
      <c r="C13" t="s">
        <v>17</v>
      </c>
      <c r="G13" s="1"/>
    </row>
    <row r="14" spans="1:7" x14ac:dyDescent="0.25">
      <c r="C14" t="s">
        <v>35</v>
      </c>
      <c r="G14" s="1"/>
    </row>
    <row r="15" spans="1:7" x14ac:dyDescent="0.25">
      <c r="B15" t="s">
        <v>1</v>
      </c>
      <c r="G15" s="1"/>
    </row>
    <row r="16" spans="1:7" x14ac:dyDescent="0.25">
      <c r="B16" t="s">
        <v>2</v>
      </c>
    </row>
    <row r="17" spans="2:6" x14ac:dyDescent="0.25">
      <c r="C17" t="s">
        <v>6</v>
      </c>
      <c r="D17" s="2">
        <f>7.26+7.36</f>
        <v>14.620000000000001</v>
      </c>
    </row>
    <row r="18" spans="2:6" x14ac:dyDescent="0.25">
      <c r="C18" t="s">
        <v>7</v>
      </c>
      <c r="D18" s="2">
        <v>0</v>
      </c>
    </row>
    <row r="19" spans="2:6" x14ac:dyDescent="0.25">
      <c r="B19" t="s">
        <v>3</v>
      </c>
    </row>
    <row r="20" spans="2:6" x14ac:dyDescent="0.25">
      <c r="C20" t="s">
        <v>38</v>
      </c>
    </row>
    <row r="21" spans="2:6" x14ac:dyDescent="0.25">
      <c r="C21" t="s">
        <v>8</v>
      </c>
      <c r="F21" s="7"/>
    </row>
    <row r="22" spans="2:6" x14ac:dyDescent="0.25">
      <c r="C22" t="s">
        <v>9</v>
      </c>
      <c r="D22" s="2">
        <v>186.72</v>
      </c>
    </row>
    <row r="23" spans="2:6" x14ac:dyDescent="0.25">
      <c r="C23" t="s">
        <v>10</v>
      </c>
      <c r="D23" s="2">
        <v>0</v>
      </c>
    </row>
    <row r="24" spans="2:6" x14ac:dyDescent="0.25">
      <c r="C24" t="s">
        <v>51</v>
      </c>
    </row>
    <row r="25" spans="2:6" x14ac:dyDescent="0.25">
      <c r="B25" t="s">
        <v>4</v>
      </c>
    </row>
    <row r="26" spans="2:6" x14ac:dyDescent="0.25">
      <c r="C26" t="s">
        <v>12</v>
      </c>
      <c r="D26" s="2">
        <v>50</v>
      </c>
    </row>
    <row r="27" spans="2:6" x14ac:dyDescent="0.25">
      <c r="C27" t="s">
        <v>13</v>
      </c>
      <c r="D27" s="2">
        <v>0</v>
      </c>
    </row>
    <row r="28" spans="2:6" x14ac:dyDescent="0.25">
      <c r="B28" t="s">
        <v>5</v>
      </c>
    </row>
    <row r="29" spans="2:6" x14ac:dyDescent="0.25">
      <c r="C29" t="s">
        <v>14</v>
      </c>
    </row>
    <row r="30" spans="2:6" x14ac:dyDescent="0.25">
      <c r="C30" t="s">
        <v>49</v>
      </c>
    </row>
    <row r="31" spans="2:6" x14ac:dyDescent="0.25">
      <c r="C31" t="s">
        <v>16</v>
      </c>
    </row>
    <row r="32" spans="2:6" x14ac:dyDescent="0.25">
      <c r="B32" s="6" t="s">
        <v>33</v>
      </c>
      <c r="E32" s="9">
        <f>SUM(D11:D31)</f>
        <v>251.34</v>
      </c>
    </row>
    <row r="33" spans="1:5" s="5" customFormat="1" x14ac:dyDescent="0.25">
      <c r="A33" s="5" t="s">
        <v>24</v>
      </c>
      <c r="D33" s="6"/>
      <c r="E33" s="6">
        <f>E1+E8-E32</f>
        <v>10423.61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52</v>
      </c>
      <c r="C36" s="3"/>
      <c r="D36" s="2">
        <v>6528.1</v>
      </c>
    </row>
    <row r="37" spans="1:5" x14ac:dyDescent="0.25">
      <c r="B37" t="s">
        <v>45</v>
      </c>
      <c r="D37" s="2">
        <v>1.61</v>
      </c>
      <c r="E37" s="4"/>
    </row>
    <row r="38" spans="1:5" ht="17.25" x14ac:dyDescent="0.4">
      <c r="A38" s="5" t="s">
        <v>44</v>
      </c>
      <c r="D38" s="4"/>
      <c r="E38" s="12">
        <f>D36+D37</f>
        <v>6529.71</v>
      </c>
    </row>
    <row r="39" spans="1:5" s="5" customFormat="1" x14ac:dyDescent="0.25">
      <c r="D39" s="6" t="s">
        <v>23</v>
      </c>
      <c r="E39" s="11">
        <f>E38+E33</f>
        <v>16953.32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7" workbookViewId="0">
      <selection activeCell="D26" sqref="D26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54</v>
      </c>
      <c r="D1" s="6" t="s">
        <v>36</v>
      </c>
      <c r="E1" s="10">
        <f>'December 17, 2012'!E33</f>
        <v>10423.61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D3" s="2">
        <v>0</v>
      </c>
      <c r="G3" s="7"/>
    </row>
    <row r="4" spans="1:7" x14ac:dyDescent="0.25">
      <c r="C4" t="s">
        <v>30</v>
      </c>
      <c r="D4" s="2">
        <f>60+50</f>
        <v>110</v>
      </c>
    </row>
    <row r="5" spans="1:7" x14ac:dyDescent="0.25">
      <c r="C5" t="s">
        <v>31</v>
      </c>
      <c r="D5" s="2">
        <v>0</v>
      </c>
    </row>
    <row r="6" spans="1:7" x14ac:dyDescent="0.25">
      <c r="C6" t="s">
        <v>32</v>
      </c>
      <c r="D6" s="2">
        <v>0</v>
      </c>
    </row>
    <row r="7" spans="1:7" x14ac:dyDescent="0.25">
      <c r="C7" t="s">
        <v>28</v>
      </c>
      <c r="D7" s="2">
        <v>0</v>
      </c>
    </row>
    <row r="8" spans="1:7" x14ac:dyDescent="0.25">
      <c r="B8" s="5" t="s">
        <v>27</v>
      </c>
      <c r="E8" s="2">
        <f>SUM(D3:D7)</f>
        <v>110</v>
      </c>
    </row>
    <row r="10" spans="1:7" x14ac:dyDescent="0.25">
      <c r="B10" s="5" t="s">
        <v>26</v>
      </c>
    </row>
    <row r="11" spans="1:7" x14ac:dyDescent="0.25">
      <c r="B11" t="s">
        <v>0</v>
      </c>
    </row>
    <row r="12" spans="1:7" x14ac:dyDescent="0.25">
      <c r="C12" t="s">
        <v>34</v>
      </c>
      <c r="G12" s="1"/>
    </row>
    <row r="13" spans="1:7" x14ac:dyDescent="0.25">
      <c r="C13" t="s">
        <v>17</v>
      </c>
      <c r="G13" s="1"/>
    </row>
    <row r="14" spans="1:7" x14ac:dyDescent="0.25">
      <c r="C14" t="s">
        <v>35</v>
      </c>
      <c r="G14" s="1"/>
    </row>
    <row r="15" spans="1:7" x14ac:dyDescent="0.25">
      <c r="B15" t="s">
        <v>1</v>
      </c>
      <c r="G15" s="1"/>
    </row>
    <row r="16" spans="1:7" x14ac:dyDescent="0.25">
      <c r="B16" t="s">
        <v>2</v>
      </c>
    </row>
    <row r="17" spans="2:6" x14ac:dyDescent="0.25">
      <c r="C17" t="s">
        <v>6</v>
      </c>
      <c r="D17" s="2">
        <v>7.58</v>
      </c>
    </row>
    <row r="18" spans="2:6" x14ac:dyDescent="0.25">
      <c r="C18" t="s">
        <v>7</v>
      </c>
      <c r="D18" s="2">
        <v>0</v>
      </c>
    </row>
    <row r="19" spans="2:6" x14ac:dyDescent="0.25">
      <c r="B19" t="s">
        <v>3</v>
      </c>
    </row>
    <row r="20" spans="2:6" x14ac:dyDescent="0.25">
      <c r="C20" t="s">
        <v>38</v>
      </c>
    </row>
    <row r="21" spans="2:6" x14ac:dyDescent="0.25">
      <c r="C21" t="s">
        <v>8</v>
      </c>
      <c r="F21" s="7"/>
    </row>
    <row r="22" spans="2:6" x14ac:dyDescent="0.25">
      <c r="C22" t="s">
        <v>9</v>
      </c>
    </row>
    <row r="23" spans="2:6" x14ac:dyDescent="0.25">
      <c r="C23" t="s">
        <v>10</v>
      </c>
      <c r="D23" s="2">
        <f>471.14+150</f>
        <v>621.14</v>
      </c>
    </row>
    <row r="24" spans="2:6" x14ac:dyDescent="0.25">
      <c r="C24" t="s">
        <v>51</v>
      </c>
    </row>
    <row r="25" spans="2:6" x14ac:dyDescent="0.25">
      <c r="B25" t="s">
        <v>4</v>
      </c>
    </row>
    <row r="26" spans="2:6" x14ac:dyDescent="0.25">
      <c r="C26" t="s">
        <v>12</v>
      </c>
      <c r="D26" s="2">
        <v>50</v>
      </c>
    </row>
    <row r="27" spans="2:6" x14ac:dyDescent="0.25">
      <c r="C27" t="s">
        <v>13</v>
      </c>
      <c r="D27" s="2">
        <v>0</v>
      </c>
    </row>
    <row r="28" spans="2:6" x14ac:dyDescent="0.25">
      <c r="B28" t="s">
        <v>5</v>
      </c>
    </row>
    <row r="29" spans="2:6" x14ac:dyDescent="0.25">
      <c r="C29" t="s">
        <v>14</v>
      </c>
    </row>
    <row r="30" spans="2:6" x14ac:dyDescent="0.25">
      <c r="C30" t="s">
        <v>49</v>
      </c>
    </row>
    <row r="31" spans="2:6" x14ac:dyDescent="0.25">
      <c r="C31" t="s">
        <v>16</v>
      </c>
    </row>
    <row r="32" spans="2:6" x14ac:dyDescent="0.25">
      <c r="B32" s="6" t="s">
        <v>33</v>
      </c>
      <c r="E32" s="9">
        <f>SUM(D11:D31)</f>
        <v>678.72</v>
      </c>
    </row>
    <row r="33" spans="1:5" s="5" customFormat="1" x14ac:dyDescent="0.25">
      <c r="A33" s="5" t="s">
        <v>24</v>
      </c>
      <c r="D33" s="6"/>
      <c r="E33" s="6">
        <f>E1+E8-E32</f>
        <v>9854.8900000000012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6529.71</v>
      </c>
    </row>
    <row r="37" spans="1:5" x14ac:dyDescent="0.25">
      <c r="B37" t="s">
        <v>45</v>
      </c>
      <c r="E37" s="4"/>
    </row>
    <row r="38" spans="1:5" ht="17.25" x14ac:dyDescent="0.4">
      <c r="A38" s="5" t="s">
        <v>44</v>
      </c>
      <c r="D38" s="4"/>
      <c r="E38" s="12">
        <f>D36+D37</f>
        <v>6529.71</v>
      </c>
    </row>
    <row r="39" spans="1:5" s="5" customFormat="1" x14ac:dyDescent="0.25">
      <c r="D39" s="6" t="s">
        <v>23</v>
      </c>
      <c r="E39" s="11">
        <f>E38+E33</f>
        <v>16384.600000000002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33" sqref="E33"/>
    </sheetView>
  </sheetViews>
  <sheetFormatPr defaultRowHeight="15" x14ac:dyDescent="0.25"/>
  <cols>
    <col min="2" max="2" width="5.5703125" customWidth="1"/>
    <col min="3" max="3" width="32.28515625" bestFit="1" customWidth="1"/>
    <col min="4" max="4" width="17.42578125" style="2" customWidth="1"/>
    <col min="5" max="5" width="16.28515625" style="2" customWidth="1"/>
    <col min="6" max="6" width="9.140625" customWidth="1"/>
    <col min="7" max="7" width="11.5703125" bestFit="1" customWidth="1"/>
  </cols>
  <sheetData>
    <row r="1" spans="1:7" s="5" customFormat="1" x14ac:dyDescent="0.25">
      <c r="A1" s="5" t="s">
        <v>54</v>
      </c>
      <c r="D1" s="6" t="s">
        <v>36</v>
      </c>
      <c r="E1" s="10">
        <v>9854.89</v>
      </c>
      <c r="F1" s="6"/>
    </row>
    <row r="2" spans="1:7" x14ac:dyDescent="0.25">
      <c r="B2" s="5" t="s">
        <v>25</v>
      </c>
    </row>
    <row r="3" spans="1:7" x14ac:dyDescent="0.25">
      <c r="C3" t="s">
        <v>29</v>
      </c>
      <c r="G3" s="7"/>
    </row>
    <row r="4" spans="1:7" x14ac:dyDescent="0.25">
      <c r="C4" t="s">
        <v>30</v>
      </c>
      <c r="D4" s="2">
        <f>250+450</f>
        <v>700</v>
      </c>
    </row>
    <row r="5" spans="1:7" x14ac:dyDescent="0.25">
      <c r="C5" t="s">
        <v>31</v>
      </c>
    </row>
    <row r="6" spans="1:7" x14ac:dyDescent="0.25">
      <c r="C6" t="s">
        <v>32</v>
      </c>
    </row>
    <row r="7" spans="1:7" x14ac:dyDescent="0.25">
      <c r="C7" t="s">
        <v>28</v>
      </c>
    </row>
    <row r="8" spans="1:7" x14ac:dyDescent="0.25">
      <c r="B8" s="5" t="s">
        <v>27</v>
      </c>
      <c r="E8" s="2">
        <f>SUM(D3:D7)</f>
        <v>700</v>
      </c>
    </row>
    <row r="10" spans="1:7" x14ac:dyDescent="0.25">
      <c r="B10" s="5" t="s">
        <v>26</v>
      </c>
    </row>
    <row r="11" spans="1:7" x14ac:dyDescent="0.25">
      <c r="B11" t="s">
        <v>57</v>
      </c>
    </row>
    <row r="12" spans="1:7" x14ac:dyDescent="0.25">
      <c r="C12" t="s">
        <v>34</v>
      </c>
      <c r="G12" s="1"/>
    </row>
    <row r="13" spans="1:7" x14ac:dyDescent="0.25">
      <c r="B13" t="s">
        <v>55</v>
      </c>
      <c r="G13" s="1"/>
    </row>
    <row r="14" spans="1:7" x14ac:dyDescent="0.25">
      <c r="C14" t="s">
        <v>17</v>
      </c>
      <c r="G14" s="1"/>
    </row>
    <row r="15" spans="1:7" x14ac:dyDescent="0.25">
      <c r="C15" t="s">
        <v>56</v>
      </c>
      <c r="D15" s="2">
        <v>74.56</v>
      </c>
      <c r="G15" s="1"/>
    </row>
    <row r="16" spans="1:7" x14ac:dyDescent="0.25">
      <c r="C16" t="s">
        <v>16</v>
      </c>
      <c r="D16" s="2">
        <v>61.25</v>
      </c>
    </row>
    <row r="17" spans="2:6" x14ac:dyDescent="0.25">
      <c r="B17" t="s">
        <v>2</v>
      </c>
    </row>
    <row r="18" spans="2:6" x14ac:dyDescent="0.25">
      <c r="C18" t="s">
        <v>6</v>
      </c>
      <c r="D18" s="2">
        <v>7.71</v>
      </c>
    </row>
    <row r="19" spans="2:6" x14ac:dyDescent="0.25">
      <c r="C19" t="s">
        <v>7</v>
      </c>
    </row>
    <row r="20" spans="2:6" x14ac:dyDescent="0.25">
      <c r="B20" t="s">
        <v>3</v>
      </c>
    </row>
    <row r="21" spans="2:6" x14ac:dyDescent="0.25">
      <c r="C21" t="s">
        <v>38</v>
      </c>
    </row>
    <row r="22" spans="2:6" x14ac:dyDescent="0.25">
      <c r="C22" t="s">
        <v>8</v>
      </c>
      <c r="F22" s="7"/>
    </row>
    <row r="23" spans="2:6" x14ac:dyDescent="0.25">
      <c r="C23" t="s">
        <v>9</v>
      </c>
    </row>
    <row r="24" spans="2:6" x14ac:dyDescent="0.25">
      <c r="C24" t="s">
        <v>10</v>
      </c>
      <c r="D24" s="2">
        <v>315.36</v>
      </c>
    </row>
    <row r="25" spans="2:6" x14ac:dyDescent="0.25">
      <c r="C25" t="s">
        <v>51</v>
      </c>
    </row>
    <row r="26" spans="2:6" x14ac:dyDescent="0.25">
      <c r="B26" t="s">
        <v>4</v>
      </c>
    </row>
    <row r="27" spans="2:6" x14ac:dyDescent="0.25">
      <c r="C27" t="s">
        <v>12</v>
      </c>
    </row>
    <row r="28" spans="2:6" x14ac:dyDescent="0.25">
      <c r="C28" t="s">
        <v>13</v>
      </c>
    </row>
    <row r="29" spans="2:6" x14ac:dyDescent="0.25">
      <c r="B29" t="s">
        <v>5</v>
      </c>
    </row>
    <row r="30" spans="2:6" x14ac:dyDescent="0.25">
      <c r="C30" t="s">
        <v>14</v>
      </c>
    </row>
    <row r="31" spans="2:6" x14ac:dyDescent="0.25">
      <c r="C31" t="s">
        <v>49</v>
      </c>
    </row>
    <row r="32" spans="2:6" x14ac:dyDescent="0.25">
      <c r="B32" s="6" t="s">
        <v>33</v>
      </c>
      <c r="E32" s="9">
        <f>SUM(D11:D31)</f>
        <v>458.88</v>
      </c>
    </row>
    <row r="33" spans="1:5" s="5" customFormat="1" x14ac:dyDescent="0.25">
      <c r="A33" s="5" t="s">
        <v>24</v>
      </c>
      <c r="D33" s="6"/>
      <c r="E33" s="6">
        <f>E1+E8-E32</f>
        <v>10096.01</v>
      </c>
    </row>
    <row r="35" spans="1:5" s="5" customFormat="1" x14ac:dyDescent="0.25">
      <c r="A35" s="5" t="s">
        <v>19</v>
      </c>
      <c r="D35" s="6"/>
      <c r="E35" s="6"/>
    </row>
    <row r="36" spans="1:5" x14ac:dyDescent="0.25">
      <c r="B36" t="s">
        <v>53</v>
      </c>
      <c r="C36" s="3"/>
      <c r="D36" s="2">
        <v>6529.71</v>
      </c>
    </row>
    <row r="37" spans="1:5" x14ac:dyDescent="0.25">
      <c r="B37" t="s">
        <v>45</v>
      </c>
      <c r="E37" s="4"/>
    </row>
    <row r="38" spans="1:5" ht="17.25" x14ac:dyDescent="0.4">
      <c r="A38" s="5" t="s">
        <v>44</v>
      </c>
      <c r="D38" s="4"/>
      <c r="E38" s="12">
        <f>D36+D37</f>
        <v>6529.71</v>
      </c>
    </row>
    <row r="39" spans="1:5" s="5" customFormat="1" x14ac:dyDescent="0.25">
      <c r="D39" s="6" t="s">
        <v>23</v>
      </c>
      <c r="E39" s="11">
        <f>E38+E33</f>
        <v>16625.72</v>
      </c>
    </row>
    <row r="40" spans="1:5" s="5" customFormat="1" x14ac:dyDescent="0.25">
      <c r="D40" s="6"/>
      <c r="E40" s="11"/>
    </row>
    <row r="41" spans="1:5" s="5" customFormat="1" x14ac:dyDescent="0.25">
      <c r="A41" s="5" t="s">
        <v>40</v>
      </c>
      <c r="D41" s="6"/>
      <c r="E41" s="6"/>
    </row>
    <row r="42" spans="1:5" x14ac:dyDescent="0.25">
      <c r="B42" t="s">
        <v>42</v>
      </c>
      <c r="C42" s="3"/>
      <c r="D42" s="2">
        <v>2537.7399999999998</v>
      </c>
    </row>
    <row r="43" spans="1:5" x14ac:dyDescent="0.25">
      <c r="B43" t="s">
        <v>41</v>
      </c>
      <c r="D43" s="2">
        <v>2450</v>
      </c>
      <c r="E43" s="4"/>
    </row>
    <row r="44" spans="1:5" x14ac:dyDescent="0.25">
      <c r="A44" s="5" t="s">
        <v>43</v>
      </c>
      <c r="D44" s="4"/>
      <c r="E44" s="11">
        <f>D43</f>
        <v>2450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March 2012</vt:lpstr>
      <vt:lpstr>April 16, 2012</vt:lpstr>
      <vt:lpstr>May 14, 2012</vt:lpstr>
      <vt:lpstr>June 18, 2012</vt:lpstr>
      <vt:lpstr>September 17, 2012</vt:lpstr>
      <vt:lpstr>October 15,2012</vt:lpstr>
      <vt:lpstr>December 17, 2012</vt:lpstr>
      <vt:lpstr>January 11, 2013</vt:lpstr>
      <vt:lpstr>February 19, 2013</vt:lpstr>
      <vt:lpstr>March 18, 2013</vt:lpstr>
      <vt:lpstr>April 15, 2013</vt:lpstr>
      <vt:lpstr>May 20, 2013</vt:lpstr>
      <vt:lpstr>June 18, 2013</vt:lpstr>
      <vt:lpstr>September 17, 2013</vt:lpstr>
      <vt:lpstr>November 19, 2013</vt:lpstr>
      <vt:lpstr>December 19, 2013</vt:lpstr>
      <vt:lpstr>January 13, 2014</vt:lpstr>
      <vt:lpstr>February 13, 2014</vt:lpstr>
      <vt:lpstr>March17, 2014</vt:lpstr>
      <vt:lpstr>April15, 2014</vt:lpstr>
      <vt:lpstr>May 19, 2014</vt:lpstr>
      <vt:lpstr>June 16, 2014</vt:lpstr>
      <vt:lpstr>September 15, 2014</vt:lpstr>
      <vt:lpstr>November 18, 2014</vt:lpstr>
      <vt:lpstr>January 2015</vt:lpstr>
      <vt:lpstr>February 2015</vt:lpstr>
      <vt:lpstr>March 2015</vt:lpstr>
      <vt:lpstr>April 2015</vt:lpstr>
      <vt:lpstr>May 2015</vt:lpstr>
      <vt:lpstr>June 2015</vt:lpstr>
      <vt:lpstr>September 2015</vt:lpstr>
    </vt:vector>
  </TitlesOfParts>
  <Company>MooreCom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MooreComHB2VM3</dc:creator>
  <cp:lastModifiedBy>Maurice</cp:lastModifiedBy>
  <cp:lastPrinted>2015-01-20T15:07:49Z</cp:lastPrinted>
  <dcterms:created xsi:type="dcterms:W3CDTF">2012-03-19T18:11:58Z</dcterms:created>
  <dcterms:modified xsi:type="dcterms:W3CDTF">2015-09-15T21:01:21Z</dcterms:modified>
</cp:coreProperties>
</file>